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MARZO 2017" sheetId="4" r:id="rId3"/>
    <sheet name="EJE JUL 2015 (2)" sheetId="5" state="hidden" r:id="rId4"/>
    <sheet name="RESUMEN" sheetId="7" state="hidden" r:id="rId5"/>
    <sheet name="datos iniciales" sheetId="6" state="hidden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MARZO 2017'!$B$6:$Y$47</definedName>
  </definedNames>
  <calcPr calcId="162913"/>
</workbook>
</file>

<file path=xl/calcChain.xml><?xml version="1.0" encoding="utf-8"?>
<calcChain xmlns="http://schemas.openxmlformats.org/spreadsheetml/2006/main">
  <c r="W44" i="4" l="1"/>
  <c r="X44" i="4"/>
  <c r="Y44" i="4"/>
  <c r="M47" i="4"/>
  <c r="N47" i="4"/>
  <c r="O47" i="4"/>
  <c r="P47" i="4"/>
  <c r="Q47" i="4"/>
  <c r="R47" i="4"/>
  <c r="S47" i="4"/>
  <c r="T47" i="4"/>
  <c r="U47" i="4"/>
  <c r="V47" i="4"/>
  <c r="M45" i="4"/>
  <c r="N45" i="4"/>
  <c r="O45" i="4"/>
  <c r="P45" i="4"/>
  <c r="Q45" i="4"/>
  <c r="R45" i="4"/>
  <c r="S45" i="4"/>
  <c r="T45" i="4"/>
  <c r="U45" i="4"/>
  <c r="V45" i="4"/>
  <c r="L45" i="4"/>
  <c r="M44" i="4"/>
  <c r="N44" i="4"/>
  <c r="O44" i="4"/>
  <c r="P44" i="4"/>
  <c r="Q44" i="4"/>
  <c r="R44" i="4"/>
  <c r="S44" i="4"/>
  <c r="T44" i="4"/>
  <c r="U44" i="4"/>
  <c r="V44" i="4"/>
  <c r="M43" i="4"/>
  <c r="N43" i="4"/>
  <c r="O43" i="4"/>
  <c r="P43" i="4"/>
  <c r="Q43" i="4"/>
  <c r="R43" i="4"/>
  <c r="S43" i="4"/>
  <c r="T43" i="4"/>
  <c r="U43" i="4"/>
  <c r="V43" i="4"/>
  <c r="L44" i="4"/>
  <c r="L43" i="4"/>
  <c r="L22" i="4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M31" i="4"/>
  <c r="N31" i="4"/>
  <c r="O31" i="4"/>
  <c r="P31" i="4"/>
  <c r="Q31" i="4"/>
  <c r="R31" i="4"/>
  <c r="S31" i="4"/>
  <c r="T31" i="4"/>
  <c r="U31" i="4"/>
  <c r="V31" i="4"/>
  <c r="M21" i="4" l="1"/>
  <c r="N21" i="4"/>
  <c r="O21" i="4"/>
  <c r="P21" i="4"/>
  <c r="Q21" i="4"/>
  <c r="R21" i="4"/>
  <c r="S21" i="4"/>
  <c r="T21" i="4"/>
  <c r="U21" i="4"/>
  <c r="V21" i="4"/>
  <c r="L21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8" i="4"/>
  <c r="K19" i="4"/>
  <c r="K17" i="4"/>
  <c r="K15" i="4"/>
  <c r="K14" i="4"/>
  <c r="K8" i="4"/>
  <c r="K9" i="4"/>
  <c r="K10" i="4"/>
  <c r="K11" i="4"/>
  <c r="K12" i="4"/>
  <c r="L7" i="4" l="1"/>
  <c r="M7" i="4"/>
  <c r="N7" i="4"/>
  <c r="O7" i="4"/>
  <c r="P7" i="4"/>
  <c r="Q7" i="4"/>
  <c r="R7" i="4"/>
  <c r="S7" i="4"/>
  <c r="T7" i="4"/>
  <c r="U7" i="4"/>
  <c r="V7" i="4"/>
  <c r="O32" i="4" l="1"/>
  <c r="U32" i="4"/>
  <c r="V32" i="4"/>
  <c r="M32" i="4"/>
  <c r="L39" i="4"/>
  <c r="L40" i="4"/>
  <c r="S32" i="4"/>
  <c r="R32" i="4"/>
  <c r="T32" i="4"/>
  <c r="L32" i="4"/>
  <c r="L38" i="4"/>
  <c r="Q32" i="4"/>
  <c r="N32" i="4"/>
  <c r="P32" i="4"/>
  <c r="W24" i="4"/>
  <c r="E114" i="7" s="1"/>
  <c r="W25" i="4"/>
  <c r="Y25" i="4"/>
  <c r="W26" i="4"/>
  <c r="W27" i="4"/>
  <c r="E115" i="7" s="1"/>
  <c r="W28" i="4"/>
  <c r="W29" i="4"/>
  <c r="Y29" i="4"/>
  <c r="Y27" i="4"/>
  <c r="G115" i="7" s="1"/>
  <c r="T39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28" i="4"/>
  <c r="W15" i="4"/>
  <c r="X23" i="4"/>
  <c r="F113" i="7" s="1"/>
  <c r="Y22" i="4"/>
  <c r="G112" i="7" s="1"/>
  <c r="Y23" i="4"/>
  <c r="G113" i="7" s="1"/>
  <c r="W22" i="4"/>
  <c r="E112" i="7" s="1"/>
  <c r="O39" i="4"/>
  <c r="X39" i="4" s="1"/>
  <c r="S39" i="4"/>
  <c r="Y17" i="4"/>
  <c r="X18" i="4"/>
  <c r="T40" i="4"/>
  <c r="X19" i="4"/>
  <c r="U40" i="4"/>
  <c r="Q40" i="4"/>
  <c r="M40" i="4"/>
  <c r="X11" i="4"/>
  <c r="M39" i="4"/>
  <c r="P39" i="4"/>
  <c r="X15" i="4"/>
  <c r="Y26" i="4"/>
  <c r="Q39" i="4"/>
  <c r="U39" i="4"/>
  <c r="P38" i="4"/>
  <c r="M38" i="4"/>
  <c r="Y15" i="4"/>
  <c r="Y21" i="4"/>
  <c r="G111" i="7" s="1"/>
  <c r="R40" i="4"/>
  <c r="S40" i="4"/>
  <c r="T38" i="4"/>
  <c r="X29" i="4"/>
  <c r="Y28" i="4"/>
  <c r="Y24" i="4"/>
  <c r="G114" i="7" s="1"/>
  <c r="X21" i="4"/>
  <c r="F111" i="7" s="1"/>
  <c r="X17" i="4"/>
  <c r="O40" i="4"/>
  <c r="N40" i="4"/>
  <c r="W14" i="4"/>
  <c r="W23" i="4"/>
  <c r="E113" i="7" s="1"/>
  <c r="X27" i="4"/>
  <c r="F115" i="7" s="1"/>
  <c r="X26" i="4"/>
  <c r="X25" i="4"/>
  <c r="X24" i="4"/>
  <c r="F114" i="7" s="1"/>
  <c r="X22" i="4"/>
  <c r="F112" i="7" s="1"/>
  <c r="V38" i="4"/>
  <c r="N39" i="4"/>
  <c r="R39" i="4"/>
  <c r="Y10" i="4"/>
  <c r="X10" i="4"/>
  <c r="Q38" i="4"/>
  <c r="R38" i="4"/>
  <c r="Y19" i="4"/>
  <c r="V40" i="4"/>
  <c r="O38" i="4"/>
  <c r="U38" i="4"/>
  <c r="X12" i="4"/>
  <c r="Y12" i="4"/>
  <c r="N38" i="4"/>
  <c r="V39" i="4"/>
  <c r="Y14" i="4"/>
  <c r="P40" i="4"/>
  <c r="S38" i="4"/>
  <c r="X14" i="4"/>
  <c r="T41" i="4" l="1"/>
  <c r="K8" i="7" s="1"/>
  <c r="G61" i="7" s="1"/>
  <c r="F71" i="7" s="1"/>
  <c r="G9" i="7"/>
  <c r="E62" i="7" s="1"/>
  <c r="L42" i="5"/>
  <c r="W42" i="5" s="1"/>
  <c r="W40" i="5"/>
  <c r="S42" i="5"/>
  <c r="P42" i="5"/>
  <c r="S40" i="5"/>
  <c r="Q41" i="4"/>
  <c r="W40" i="4"/>
  <c r="W45" i="4"/>
  <c r="X40" i="4"/>
  <c r="Y39" i="4"/>
  <c r="W39" i="4"/>
  <c r="Y38" i="4"/>
  <c r="L41" i="4"/>
  <c r="C8" i="7" s="1"/>
  <c r="U41" i="4"/>
  <c r="M41" i="4"/>
  <c r="P41" i="4"/>
  <c r="Y40" i="4"/>
  <c r="R41" i="4"/>
  <c r="W43" i="4"/>
  <c r="N41" i="4"/>
  <c r="W32" i="4"/>
  <c r="V41" i="4"/>
  <c r="X43" i="4"/>
  <c r="O41" i="4"/>
  <c r="X38" i="4"/>
  <c r="W38" i="4"/>
  <c r="S41" i="4"/>
  <c r="Y43" i="4"/>
  <c r="X32" i="4"/>
  <c r="Y32" i="4"/>
  <c r="C9" i="7" l="1"/>
  <c r="C62" i="7" s="1"/>
  <c r="D62" i="7" s="1"/>
  <c r="C72" i="7" s="1"/>
  <c r="L47" i="4"/>
  <c r="T42" i="5"/>
  <c r="V42" i="5"/>
  <c r="U42" i="5"/>
  <c r="C61" i="7"/>
  <c r="E8" i="7"/>
  <c r="I8" i="7"/>
  <c r="J8" i="7"/>
  <c r="F20" i="7" s="1"/>
  <c r="G8" i="7"/>
  <c r="W41" i="4"/>
  <c r="X45" i="4"/>
  <c r="K9" i="7"/>
  <c r="X41" i="4"/>
  <c r="Y45" i="4"/>
  <c r="D72" i="7"/>
  <c r="Y41" i="4"/>
  <c r="I9" i="7" l="1"/>
  <c r="I10" i="7" s="1"/>
  <c r="H10" i="7" s="1"/>
  <c r="E22" i="7" s="1"/>
  <c r="C10" i="7"/>
  <c r="F9" i="7"/>
  <c r="D21" i="7" s="1"/>
  <c r="E9" i="7"/>
  <c r="E10" i="7" s="1"/>
  <c r="Y47" i="4"/>
  <c r="X47" i="4"/>
  <c r="G62" i="7"/>
  <c r="J9" i="7"/>
  <c r="F21" i="7" s="1"/>
  <c r="K10" i="7"/>
  <c r="W47" i="4"/>
  <c r="E61" i="7"/>
  <c r="G10" i="7"/>
  <c r="F8" i="7"/>
  <c r="D20" i="7" s="1"/>
  <c r="C63" i="7"/>
  <c r="F61" i="7"/>
  <c r="E71" i="7" s="1"/>
  <c r="J10" i="7" l="1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<sst xmlns="http://schemas.openxmlformats.org/spreadsheetml/2006/main" count="3117" uniqueCount="395">
  <si>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</si>
  <si>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</si>
  <si>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</si>
  <si>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</si>
  <si>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</si>
  <si>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</si>
  <si>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</si>
  <si>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</si>
  <si>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</si>
  <si>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</si>
  <si>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</si>
  <si>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</si>
  <si>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</si>
  <si>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</si>
  <si>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</si>
  <si>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</si>
  <si>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</si>
  <si>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</si>
  <si>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</si>
  <si>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</si>
  <si>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</si>
  <si>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</si>
  <si>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</si>
  <si>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</si>
  <si>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</si>
  <si>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</si>
  <si>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</si>
  <si>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</si>
  <si>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</si>
  <si>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</si>
  <si>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</si>
  <si>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</si>
  <si>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</si>
  <si>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</si>
  <si>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</si>
  <si>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</si>
  <si>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</si>
  <si>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</si>
  <si>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</si>
  <si>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</si>
  <si>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</si>
  <si>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</si>
  <si>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</si>
  <si>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</si>
  <si>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</si>
  <si>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</si>
  <si>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</si>
  <si>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</si>
  <si>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</si>
  <si>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</si>
  <si>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</si>
  <si>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</si>
  <si>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</si>
  <si>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</si>
  <si>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</si>
  <si>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</si>
  <si>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</si>
  <si>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</si>
  <si>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</si>
  <si>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</si>
  <si>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</si>
  <si>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</si>
  <si>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</si>
  <si>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</si>
  <si>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</si>
  <si>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</si>
  <si>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</si>
  <si>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</si>
  <si>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</si>
  <si>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</si>
  <si>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</si>
  <si>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</si>
  <si>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</si>
  <si>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</si>
  <si>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</si>
  <si>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</si>
  <si>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</si>
  <si>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</si>
  <si>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</si>
  <si>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</si>
  <si>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</si>
  <si>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</si>
  <si>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</si>
  <si>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</si>
  <si>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</si>
  <si>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</si>
  <si>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</si>
  <si>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</si>
  <si>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</si>
  <si>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</si>
  <si>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</si>
  <si>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</si>
  <si>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</si>
  <si>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</si>
  <si>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</si>
  <si>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</si>
  <si>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</si>
  <si>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</si>
  <si>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</si>
  <si>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</si>
  <si>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</si>
  <si>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</si>
  <si>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</si>
  <si>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</si>
  <si>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</si>
  <si>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</si>
  <si>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</si>
  <si>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</si>
  <si>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</si>
  <si>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</si>
  <si>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</si>
  <si>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</si>
  <si>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</si>
  <si>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</si>
  <si>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</si>
  <si>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</si>
  <si>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</si>
  <si>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</si>
  <si>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</si>
  <si>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</si>
  <si>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</si>
  <si>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</si>
  <si>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</si>
  <si>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</si>
  <si>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</si>
  <si>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</si>
  <si>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</si>
  <si>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</si>
  <si>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</si>
  <si>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</si>
  <si>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</si>
  <si>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</si>
  <si>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</si>
  <si>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</si>
  <si>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</si>
  <si>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</si>
  <si>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</si>
  <si>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</si>
  <si>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</si>
  <si>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</si>
  <si>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</si>
  <si>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</si>
  <si>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</si>
  <si>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</si>
  <si>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</si>
  <si>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</si>
  <si>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</si>
  <si>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</si>
  <si>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</si>
  <si>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</si>
  <si>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</si>
  <si>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</si>
  <si>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</si>
  <si>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</si>
  <si>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</si>
  <si>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</si>
  <si>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</si>
  <si>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</si>
  <si>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</si>
  <si>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</si>
  <si>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</si>
  <si>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</si>
  <si>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</si>
  <si>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</si>
  <si>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</si>
  <si>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</si>
  <si>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</si>
  <si>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</si>
  <si>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</si>
  <si>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</si>
  <si>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</si>
  <si>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</si>
  <si>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</si>
  <si>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</si>
  <si>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</si>
  <si>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</si>
  <si>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</si>
  <si>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</si>
  <si>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</si>
  <si>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</si>
  <si>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</si>
  <si>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</si>
  <si>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</si>
  <si>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</si>
  <si>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</si>
  <si>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</si>
  <si>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</si>
  <si>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</si>
  <si>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</si>
  <si>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</si>
  <si>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</si>
  <si>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</si>
  <si>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</si>
  <si>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</si>
  <si>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</si>
  <si>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</si>
  <si>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</si>
  <si>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</si>
  <si>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</si>
  <si>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</si>
  <si>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</si>
  <si>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</si>
  <si>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</si>
  <si>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</si>
  <si>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</si>
  <si>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</si>
  <si>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</si>
  <si>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</si>
  <si>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</si>
  <si>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</si>
  <si>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</si>
  <si>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</si>
  <si>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</si>
  <si>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</si>
  <si>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</si>
  <si>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</si>
  <si>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</si>
  <si>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</si>
  <si>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</si>
  <si>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</si>
  <si>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</si>
  <si>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</si>
  <si>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</si>
  <si>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</si>
  <si>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</si>
  <si>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</si>
  <si>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</si>
  <si>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</si>
  <si>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</si>
  <si>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</si>
  <si>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</si>
  <si>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</si>
  <si>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</si>
  <si>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</si>
  <si>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</si>
  <si>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</si>
  <si>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</si>
  <si>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</si>
  <si>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</si>
  <si>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</si>
  <si>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</si>
  <si>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</si>
  <si>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</si>
  <si>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</si>
  <si>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</si>
  <si>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</si>
  <si>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</si>
  <si>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</si>
  <si>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</si>
  <si>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</si>
  <si>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</si>
  <si>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</si>
  <si>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</si>
  <si>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</si>
  <si>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</si>
  <si>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</si>
  <si>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</si>
  <si>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</si>
  <si>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</si>
  <si>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</si>
  <si>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</si>
  <si>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</si>
  <si>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</si>
  <si>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</si>
  <si>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</si>
  <si>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</si>
  <si>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</si>
  <si>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</si>
  <si>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</si>
  <si>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</si>
  <si>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</si>
  <si>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</si>
  <si>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</si>
  <si>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</si>
  <si>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</si>
  <si>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</si>
  <si>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</si>
  <si>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</si>
  <si>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</si>
  <si>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</si>
  <si>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</si>
  <si>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</si>
  <si>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</si>
  <si>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</si>
  <si>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</si>
  <si>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</si>
  <si>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</si>
  <si>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</si>
  <si>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</si>
  <si>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</si>
  <si>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</si>
  <si>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</si>
  <si>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</si>
  <si>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</si>
  <si>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</si>
  <si>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</si>
  <si>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</si>
  <si>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</si>
  <si>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</si>
  <si>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</si>
  <si>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</si>
  <si>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</si>
  <si>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</si>
  <si>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</si>
  <si>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</si>
  <si>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</si>
  <si>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</si>
  <si>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</si>
  <si>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</si>
  <si>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</si>
  <si>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</si>
  <si>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</si>
  <si>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</si>
  <si>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</si>
  <si>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</si>
  <si>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</si>
  <si>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</si>
  <si>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</si>
  <si>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</si>
  <si>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</si>
  <si>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</si>
  <si>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</si>
  <si>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</si>
  <si>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</si>
  <si>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</si>
  <si>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</si>
  <si>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</si>
  <si>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</si>
  <si>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</si>
  <si>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</si>
  <si>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</si>
  <si>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</si>
  <si>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</si>
  <si>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</si>
  <si>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</si>
  <si>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</si>
  <si>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</si>
  <si>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</si>
  <si>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</si>
  <si>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</si>
  <si>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</si>
  <si>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</si>
  <si>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</si>
  <si>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</si>
  <si>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</si>
  <si>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</si>
  <si>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</si>
  <si>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</si>
  <si>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</si>
  <si>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</si>
  <si>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</si>
  <si>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</si>
  <si>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</si>
  <si>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</si>
  <si>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</si>
  <si>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</si>
  <si>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</si>
  <si>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</si>
  <si>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</si>
  <si>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</si>
  <si>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</si>
  <si>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</si>
  <si>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</si>
  <si>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</si>
  <si>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</si>
  <si>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</si>
  <si>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</si>
  <si>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</si>
  <si>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</si>
  <si>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</si>
  <si>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</si>
  <si>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</si>
  <si>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</si>
  <si>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</si>
  <si>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</si>
  <si>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</si>
  <si>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</si>
  <si>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</si>
  <si>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</si>
  <si>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</si>
  <si>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</si>
  <si>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</si>
  <si>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</si>
  <si>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</si>
  <si>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</si>
  <si>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</si>
  <si>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</si>
  <si>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</si>
  <si>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</si>
  <si>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</si>
  <si>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</si>
  <si>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</si>
  <si>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</si>
  <si>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Enero-Marzo</t>
  </si>
  <si>
    <t>Ejecución Presupuestal Acumulada a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</si>
</sst>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  <numFmt numFmtId="170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6" fontId="26" fillId="0" borderId="29" xfId="2" applyNumberFormat="1" applyFont="1" applyFill="1" applyBorder="1" applyAlignment="1">
      <alignment horizontal="center" vertical="center"/>
    </xf>
    <xf numFmtId="165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19" xfId="1" applyNumberFormat="1" applyFont="1" applyFill="1" applyBorder="1" applyAlignment="1">
      <alignment horizontal="left" vertical="center"/>
    </xf>
    <xf numFmtId="165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38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19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5" fontId="30" fillId="0" borderId="19" xfId="1" applyNumberFormat="1" applyFont="1" applyFill="1" applyBorder="1" applyAlignment="1">
      <alignment vertical="center"/>
    </xf>
    <xf numFmtId="165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36" fillId="0" borderId="47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8" borderId="24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43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43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43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4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9" xfId="0" applyNumberFormat="1" applyFont="1" applyFill="1" applyBorder="1" applyAlignment="1" applyProtection="1">
      <alignment horizontal="center" vertical="center"/>
    </xf>
    <xf numFmtId="170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4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8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49" fillId="18" borderId="14" xfId="0" applyNumberFormat="1" applyFont="1" applyFill="1" applyBorder="1" applyAlignment="1">
      <alignment horizontal="center" vertical="center" wrapText="1" readingOrder="1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23" xfId="0" applyNumberFormat="1" applyFont="1" applyFill="1" applyBorder="1" applyAlignment="1">
      <alignment horizontal="center" vertical="center" wrapText="1" readingOrder="1"/>
    </xf>
    <xf numFmtId="0" fontId="39" fillId="21" borderId="23" xfId="0" applyFont="1" applyFill="1" applyBorder="1" applyAlignment="1">
      <alignment horizontal="center" vertical="center" wrapText="1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0.28916111915599757</c:v>
                </c:pt>
                <c:pt idx="2">
                  <c:v>0.91983862874214917</c:v>
                </c:pt>
                <c:pt idx="3">
                  <c:v>0.21924361701220246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0.38190186408013099</c:v>
                </c:pt>
                <c:pt idx="2">
                  <c:v>0.93122178299834424</c:v>
                </c:pt>
                <c:pt idx="3">
                  <c:v>0.11769060039470905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0.32789806411246125</c:v>
                </c:pt>
                <c:pt idx="2">
                  <c:v>0.92459326620181037</c:v>
                </c:pt>
                <c:pt idx="3">
                  <c:v>0.17682586828597888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0135168"/>
        <c:axId val="90141056"/>
        <c:axId val="0"/>
      </c:bar3DChart>
      <c:catAx>
        <c:axId val="90135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0141056"/>
        <c:crosses val="autoZero"/>
        <c:auto val="1"/>
        <c:lblAlgn val="ctr"/>
        <c:lblOffset val="100"/>
        <c:noMultiLvlLbl val="0"/>
      </c:catAx>
      <c:valAx>
        <c:axId val="9014105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013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4967.9256377199999</c:v>
                </c:pt>
                <c:pt idx="1">
                  <c:v>3766.7096774299998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4706.3911017</c:v>
                </c:pt>
                <c:pt idx="1">
                  <c:v>1450.3673497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9674.3167394199991</c:v>
                </c:pt>
                <c:pt idx="1">
                  <c:v>5217.0770271299998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0249856"/>
        <c:axId val="90276224"/>
        <c:axId val="0"/>
      </c:bar3DChart>
      <c:catAx>
        <c:axId val="902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276224"/>
        <c:crosses val="autoZero"/>
        <c:auto val="1"/>
        <c:lblAlgn val="ctr"/>
        <c:lblOffset val="100"/>
        <c:noMultiLvlLbl val="0"/>
      </c:catAx>
      <c:valAx>
        <c:axId val="902762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024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4.95</c:v>
                </c:pt>
                <c:pt idx="1">
                  <c:v>0.89999999999999991</c:v>
                </c:pt>
                <c:pt idx="2">
                  <c:v>0.89999999999999991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32.466043985251289</c:v>
                </c:pt>
                <c:pt idx="1">
                  <c:v>20.038007297856332</c:v>
                </c:pt>
                <c:pt idx="2">
                  <c:v>19.146603505517234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6.9432983313794523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16.721628474883026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0312064"/>
        <c:axId val="90326144"/>
        <c:axId val="0"/>
      </c:bar3DChart>
      <c:catAx>
        <c:axId val="90312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0326144"/>
        <c:crosses val="autoZero"/>
        <c:auto val="1"/>
        <c:lblAlgn val="ctr"/>
        <c:lblOffset val="100"/>
        <c:noMultiLvlLbl val="0"/>
      </c:catAx>
      <c:valAx>
        <c:axId val="903261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031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8"/>
  <sheetViews>
    <sheetView showGridLines="0" tabSelected="1" topLeftCell="C1" zoomScale="90" zoomScaleNormal="90" workbookViewId="0">
      <selection activeCell="P24" sqref="P24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5.710937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9" width="18.140625" style="131" bestFit="1" customWidth="1"/>
    <col min="20" max="20" width="19.28515625" style="131" customWidth="1"/>
    <col min="21" max="22" width="18.140625" style="131" bestFit="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15" t="s">
        <v>347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132"/>
    </row>
    <row r="3" spans="2:26" ht="14.25" x14ac:dyDescent="0.2">
      <c r="B3" s="215" t="s">
        <v>348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133"/>
    </row>
    <row r="4" spans="2:26" ht="14.25" x14ac:dyDescent="0.2">
      <c r="B4" s="215" t="s">
        <v>394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132" t="str">
        <f>+TRIM(B4)</f>
        <v>Ejecución Presupuestal Acumulada a 31 de marzo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36" t="s">
        <v>9</v>
      </c>
      <c r="C6" s="137" t="s">
        <v>10</v>
      </c>
      <c r="D6" s="137" t="s">
        <v>11</v>
      </c>
      <c r="E6" s="137" t="s">
        <v>12</v>
      </c>
      <c r="F6" s="137" t="s">
        <v>13</v>
      </c>
      <c r="G6" s="137" t="s">
        <v>14</v>
      </c>
      <c r="H6" s="138" t="s">
        <v>17</v>
      </c>
      <c r="I6" s="136" t="s">
        <v>18</v>
      </c>
      <c r="J6" s="137" t="s">
        <v>19</v>
      </c>
      <c r="K6" s="137" t="s">
        <v>20</v>
      </c>
      <c r="L6" s="137" t="s">
        <v>21</v>
      </c>
      <c r="M6" s="137" t="s">
        <v>22</v>
      </c>
      <c r="N6" s="137" t="s">
        <v>23</v>
      </c>
      <c r="O6" s="204" t="s">
        <v>24</v>
      </c>
      <c r="P6" s="137" t="s">
        <v>25</v>
      </c>
      <c r="Q6" s="137" t="s">
        <v>26</v>
      </c>
      <c r="R6" s="137" t="s">
        <v>27</v>
      </c>
      <c r="S6" s="204" t="s">
        <v>28</v>
      </c>
      <c r="T6" s="139" t="s">
        <v>29</v>
      </c>
      <c r="U6" s="137" t="s">
        <v>30</v>
      </c>
      <c r="V6" s="140" t="s">
        <v>31</v>
      </c>
      <c r="W6" s="205" t="s">
        <v>342</v>
      </c>
      <c r="X6" s="141" t="s">
        <v>343</v>
      </c>
      <c r="Y6" s="142" t="s">
        <v>344</v>
      </c>
    </row>
    <row r="7" spans="2:26" ht="18" customHeight="1" x14ac:dyDescent="0.2">
      <c r="B7" s="143" t="s">
        <v>35</v>
      </c>
      <c r="C7" s="144">
        <v>1</v>
      </c>
      <c r="D7" s="144">
        <v>0</v>
      </c>
      <c r="E7" s="144">
        <v>1</v>
      </c>
      <c r="F7" s="144">
        <v>1</v>
      </c>
      <c r="G7" s="144"/>
      <c r="H7" s="144" t="s">
        <v>38</v>
      </c>
      <c r="I7" s="144">
        <v>10</v>
      </c>
      <c r="J7" s="144" t="s">
        <v>40</v>
      </c>
      <c r="K7" s="145" t="str">
        <f>+'datos iniciales'!O5</f>
        <v>SUELDOS DE PERSONAL DE NOMINA</v>
      </c>
      <c r="L7" s="145">
        <f>+'datos iniciales'!P5</f>
        <v>7487961949</v>
      </c>
      <c r="M7" s="145">
        <f>+'datos iniciales'!Q5</f>
        <v>0</v>
      </c>
      <c r="N7" s="145">
        <f>+'datos iniciales'!R5</f>
        <v>0</v>
      </c>
      <c r="O7" s="145">
        <f>+'datos iniciales'!S5</f>
        <v>7487961949</v>
      </c>
      <c r="P7" s="145">
        <f>+'datos iniciales'!T5</f>
        <v>0</v>
      </c>
      <c r="Q7" s="145">
        <f>+'datos iniciales'!U5</f>
        <v>7487961949</v>
      </c>
      <c r="R7" s="145">
        <f>+'datos iniciales'!V5</f>
        <v>0</v>
      </c>
      <c r="S7" s="145">
        <f>+'datos iniciales'!W5</f>
        <v>1831805285</v>
      </c>
      <c r="T7" s="145">
        <f>+'datos iniciales'!X5</f>
        <v>1831401575</v>
      </c>
      <c r="U7" s="145">
        <f>+'datos iniciales'!Y5</f>
        <v>1831401575</v>
      </c>
      <c r="V7" s="145">
        <f>+'datos iniciales'!Z5</f>
        <v>1831401575</v>
      </c>
      <c r="W7" s="189">
        <f t="shared" ref="W7:W12" si="0">+S7/O7*100</f>
        <v>24.463335918054891</v>
      </c>
      <c r="X7" s="189">
        <f>+T7/O7*100</f>
        <v>24.457944464375643</v>
      </c>
      <c r="Y7" s="190">
        <f t="shared" ref="Y7" si="1">+V7/O7*100</f>
        <v>24.457944464375643</v>
      </c>
    </row>
    <row r="8" spans="2:26" ht="18" customHeight="1" x14ac:dyDescent="0.2">
      <c r="B8" s="146" t="s">
        <v>35</v>
      </c>
      <c r="C8" s="147">
        <v>1</v>
      </c>
      <c r="D8" s="147">
        <v>0</v>
      </c>
      <c r="E8" s="147">
        <v>1</v>
      </c>
      <c r="F8" s="147">
        <v>4</v>
      </c>
      <c r="G8" s="147"/>
      <c r="H8" s="147" t="s">
        <v>38</v>
      </c>
      <c r="I8" s="147">
        <v>10</v>
      </c>
      <c r="J8" s="147" t="s">
        <v>40</v>
      </c>
      <c r="K8" s="148" t="str">
        <f>+'datos iniciales'!O6</f>
        <v>PRIMA TECNICA</v>
      </c>
      <c r="L8" s="148">
        <f>+'datos iniciales'!P6</f>
        <v>842022075</v>
      </c>
      <c r="M8" s="148">
        <f>+'datos iniciales'!Q6</f>
        <v>0</v>
      </c>
      <c r="N8" s="148">
        <f>+'datos iniciales'!R6</f>
        <v>0</v>
      </c>
      <c r="O8" s="148">
        <f>+'datos iniciales'!S6</f>
        <v>842022075</v>
      </c>
      <c r="P8" s="148">
        <f>+'datos iniciales'!T6</f>
        <v>0</v>
      </c>
      <c r="Q8" s="148">
        <f>+'datos iniciales'!U6</f>
        <v>842022075</v>
      </c>
      <c r="R8" s="148">
        <f>+'datos iniciales'!V6</f>
        <v>0</v>
      </c>
      <c r="S8" s="148">
        <f>+'datos iniciales'!W6</f>
        <v>220432294</v>
      </c>
      <c r="T8" s="148">
        <f>+'datos iniciales'!X6</f>
        <v>220432294</v>
      </c>
      <c r="U8" s="148">
        <f>+'datos iniciales'!Y6</f>
        <v>220432294</v>
      </c>
      <c r="V8" s="148">
        <f>+'datos iniciales'!Z6</f>
        <v>220432294</v>
      </c>
      <c r="W8" s="191">
        <f t="shared" si="0"/>
        <v>26.178921021755876</v>
      </c>
      <c r="X8" s="191">
        <f t="shared" ref="X8:X11" si="2">+T8/O8*100</f>
        <v>26.178921021755876</v>
      </c>
      <c r="Y8" s="192">
        <f t="shared" ref="Y8:Y11" si="3">+V8/O8*100</f>
        <v>26.178921021755876</v>
      </c>
    </row>
    <row r="9" spans="2:26" ht="18" customHeight="1" x14ac:dyDescent="0.2">
      <c r="B9" s="146" t="s">
        <v>35</v>
      </c>
      <c r="C9" s="147">
        <v>1</v>
      </c>
      <c r="D9" s="147">
        <v>0</v>
      </c>
      <c r="E9" s="147">
        <v>1</v>
      </c>
      <c r="F9" s="147">
        <v>5</v>
      </c>
      <c r="G9" s="147"/>
      <c r="H9" s="147" t="s">
        <v>38</v>
      </c>
      <c r="I9" s="147">
        <v>10</v>
      </c>
      <c r="J9" s="147" t="s">
        <v>40</v>
      </c>
      <c r="K9" s="148" t="str">
        <f>+'datos iniciales'!O7</f>
        <v>OTROS</v>
      </c>
      <c r="L9" s="148">
        <f>+'datos iniciales'!P7</f>
        <v>2123532060</v>
      </c>
      <c r="M9" s="148">
        <f>+'datos iniciales'!Q7</f>
        <v>0</v>
      </c>
      <c r="N9" s="148">
        <f>+'datos iniciales'!R7</f>
        <v>0</v>
      </c>
      <c r="O9" s="148">
        <f>+'datos iniciales'!S7</f>
        <v>2123532060</v>
      </c>
      <c r="P9" s="148">
        <f>+'datos iniciales'!T7</f>
        <v>0</v>
      </c>
      <c r="Q9" s="148">
        <f>+'datos iniciales'!U7</f>
        <v>2123532060</v>
      </c>
      <c r="R9" s="148">
        <f>+'datos iniciales'!V7</f>
        <v>0</v>
      </c>
      <c r="S9" s="148">
        <f>+'datos iniciales'!W7</f>
        <v>243011300</v>
      </c>
      <c r="T9" s="148">
        <f>+'datos iniciales'!X7</f>
        <v>243011300</v>
      </c>
      <c r="U9" s="148">
        <f>+'datos iniciales'!Y7</f>
        <v>243011300</v>
      </c>
      <c r="V9" s="148">
        <f>+'datos iniciales'!Z7</f>
        <v>243011300</v>
      </c>
      <c r="W9" s="191">
        <f t="shared" si="0"/>
        <v>11.443731157984024</v>
      </c>
      <c r="X9" s="191">
        <f t="shared" si="2"/>
        <v>11.443731157984024</v>
      </c>
      <c r="Y9" s="192">
        <f t="shared" si="3"/>
        <v>11.443731157984024</v>
      </c>
    </row>
    <row r="10" spans="2:26" ht="21" customHeight="1" x14ac:dyDescent="0.2">
      <c r="B10" s="146" t="s">
        <v>35</v>
      </c>
      <c r="C10" s="147">
        <v>1</v>
      </c>
      <c r="D10" s="147">
        <v>0</v>
      </c>
      <c r="E10" s="147">
        <v>1</v>
      </c>
      <c r="F10" s="147">
        <v>9</v>
      </c>
      <c r="G10" s="147"/>
      <c r="H10" s="147" t="s">
        <v>38</v>
      </c>
      <c r="I10" s="147">
        <v>10</v>
      </c>
      <c r="J10" s="147" t="s">
        <v>40</v>
      </c>
      <c r="K10" s="148" t="str">
        <f>+'datos iniciales'!O8</f>
        <v>HORAS EXTRAS, DIAS FESTIVOS E INDEMNIZACION POR VACACIONES</v>
      </c>
      <c r="L10" s="148">
        <f>+'datos iniciales'!P8</f>
        <v>283427174</v>
      </c>
      <c r="M10" s="148">
        <f>+'datos iniciales'!Q8</f>
        <v>0</v>
      </c>
      <c r="N10" s="148">
        <f>+'datos iniciales'!R8</f>
        <v>0</v>
      </c>
      <c r="O10" s="148">
        <f>+'datos iniciales'!S8</f>
        <v>283427174</v>
      </c>
      <c r="P10" s="148">
        <f>+'datos iniciales'!T8</f>
        <v>0</v>
      </c>
      <c r="Q10" s="148">
        <f>+'datos iniciales'!U8</f>
        <v>283427174</v>
      </c>
      <c r="R10" s="148">
        <f>+'datos iniciales'!V8</f>
        <v>0</v>
      </c>
      <c r="S10" s="148">
        <f>+'datos iniciales'!W8</f>
        <v>33972743</v>
      </c>
      <c r="T10" s="148">
        <f>+'datos iniciales'!X8</f>
        <v>33972743</v>
      </c>
      <c r="U10" s="148">
        <f>+'datos iniciales'!Y8</f>
        <v>33972743</v>
      </c>
      <c r="V10" s="148">
        <f>+'datos iniciales'!Z8</f>
        <v>33972743</v>
      </c>
      <c r="W10" s="191">
        <f t="shared" si="0"/>
        <v>11.986409955172471</v>
      </c>
      <c r="X10" s="191">
        <f t="shared" si="2"/>
        <v>11.986409955172471</v>
      </c>
      <c r="Y10" s="192">
        <f t="shared" si="3"/>
        <v>11.986409955172471</v>
      </c>
    </row>
    <row r="11" spans="2:26" ht="18" customHeight="1" x14ac:dyDescent="0.2">
      <c r="B11" s="146" t="s">
        <v>35</v>
      </c>
      <c r="C11" s="147">
        <v>1</v>
      </c>
      <c r="D11" s="147">
        <v>0</v>
      </c>
      <c r="E11" s="147">
        <v>2</v>
      </c>
      <c r="F11" s="147"/>
      <c r="G11" s="147"/>
      <c r="H11" s="147" t="s">
        <v>38</v>
      </c>
      <c r="I11" s="147">
        <v>10</v>
      </c>
      <c r="J11" s="147" t="s">
        <v>40</v>
      </c>
      <c r="K11" s="148" t="str">
        <f>+'datos iniciales'!O9</f>
        <v>SERVICIOS PERSONALES INDIRECTOS</v>
      </c>
      <c r="L11" s="148">
        <f>+'datos iniciales'!P9</f>
        <v>120799896</v>
      </c>
      <c r="M11" s="148">
        <f>+'datos iniciales'!Q9</f>
        <v>0</v>
      </c>
      <c r="N11" s="148">
        <f>+'datos iniciales'!R9</f>
        <v>0</v>
      </c>
      <c r="O11" s="148">
        <f>+'datos iniciales'!S9</f>
        <v>120799896</v>
      </c>
      <c r="P11" s="148">
        <f>+'datos iniciales'!T9</f>
        <v>0</v>
      </c>
      <c r="Q11" s="148">
        <f>+'datos iniciales'!U9</f>
        <v>21191920</v>
      </c>
      <c r="R11" s="148">
        <f>+'datos iniciales'!V9</f>
        <v>99607976</v>
      </c>
      <c r="S11" s="148">
        <f>+'datos iniciales'!W9</f>
        <v>8168100</v>
      </c>
      <c r="T11" s="148">
        <f>+'datos iniciales'!X9</f>
        <v>113100</v>
      </c>
      <c r="U11" s="148">
        <f>+'datos iniciales'!Y9</f>
        <v>113100</v>
      </c>
      <c r="V11" s="148">
        <f>+'datos iniciales'!Z9</f>
        <v>113100</v>
      </c>
      <c r="W11" s="191">
        <f t="shared" si="0"/>
        <v>6.7616780067426552</v>
      </c>
      <c r="X11" s="191">
        <f t="shared" si="2"/>
        <v>9.3625908419656248E-2</v>
      </c>
      <c r="Y11" s="192">
        <f t="shared" si="3"/>
        <v>9.3625908419656248E-2</v>
      </c>
    </row>
    <row r="12" spans="2:26" ht="24.75" customHeight="1" thickBot="1" x14ac:dyDescent="0.25">
      <c r="B12" s="149" t="s">
        <v>35</v>
      </c>
      <c r="C12" s="150">
        <v>1</v>
      </c>
      <c r="D12" s="150">
        <v>0</v>
      </c>
      <c r="E12" s="150">
        <v>5</v>
      </c>
      <c r="F12" s="150"/>
      <c r="G12" s="150"/>
      <c r="H12" s="150" t="s">
        <v>38</v>
      </c>
      <c r="I12" s="150">
        <v>10</v>
      </c>
      <c r="J12" s="150" t="s">
        <v>40</v>
      </c>
      <c r="K12" s="151" t="str">
        <f>+'datos iniciales'!O10</f>
        <v>CONTRIBUCIONES INHERENTES A LA NOMINA SECTOR PRIVADO Y PUBLICO</v>
      </c>
      <c r="L12" s="151">
        <f>+'datos iniciales'!P10</f>
        <v>3089301793</v>
      </c>
      <c r="M12" s="151">
        <f>+'datos iniciales'!Q10</f>
        <v>0</v>
      </c>
      <c r="N12" s="151">
        <f>+'datos iniciales'!R10</f>
        <v>0</v>
      </c>
      <c r="O12" s="151">
        <f>+'datos iniciales'!S10</f>
        <v>3089301793</v>
      </c>
      <c r="P12" s="151">
        <f>+'datos iniciales'!T10</f>
        <v>0</v>
      </c>
      <c r="Q12" s="151">
        <f>+'datos iniciales'!U10</f>
        <v>3089301793</v>
      </c>
      <c r="R12" s="151">
        <f>+'datos iniciales'!V10</f>
        <v>0</v>
      </c>
      <c r="S12" s="151">
        <f>+'datos iniciales'!W10</f>
        <v>942370560</v>
      </c>
      <c r="T12" s="151">
        <f>+'datos iniciales'!X10</f>
        <v>941953560</v>
      </c>
      <c r="U12" s="151">
        <f>+'datos iniciales'!Y10</f>
        <v>941953560</v>
      </c>
      <c r="V12" s="151">
        <f>+'datos iniciales'!Z10</f>
        <v>941953560</v>
      </c>
      <c r="W12" s="193">
        <f t="shared" si="0"/>
        <v>30.504321789968934</v>
      </c>
      <c r="X12" s="193">
        <f t="shared" ref="X12" si="4">+T12/O12*100</f>
        <v>30.490823594326642</v>
      </c>
      <c r="Y12" s="194">
        <f t="shared" ref="Y12" si="5">+V12/O12*100</f>
        <v>30.490823594326642</v>
      </c>
    </row>
    <row r="13" spans="2:26" ht="12.75" thickBot="1" x14ac:dyDescent="0.25">
      <c r="B13" s="152"/>
      <c r="C13" s="152"/>
      <c r="D13" s="152"/>
      <c r="E13" s="152"/>
      <c r="F13" s="152"/>
      <c r="G13" s="152"/>
      <c r="H13" s="152"/>
      <c r="I13" s="152"/>
      <c r="J13" s="152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95"/>
      <c r="X13" s="195"/>
      <c r="Y13" s="195"/>
    </row>
    <row r="14" spans="2:26" ht="15" customHeight="1" x14ac:dyDescent="0.2">
      <c r="B14" s="143" t="s">
        <v>35</v>
      </c>
      <c r="C14" s="144">
        <v>2</v>
      </c>
      <c r="D14" s="144">
        <v>0</v>
      </c>
      <c r="E14" s="144">
        <v>3</v>
      </c>
      <c r="F14" s="144"/>
      <c r="G14" s="144"/>
      <c r="H14" s="144" t="s">
        <v>38</v>
      </c>
      <c r="I14" s="144">
        <v>10</v>
      </c>
      <c r="J14" s="144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6801000</v>
      </c>
      <c r="N14" s="145">
        <f>+'datos iniciales'!R11</f>
        <v>0</v>
      </c>
      <c r="O14" s="145">
        <f>+'datos iniciales'!S11</f>
        <v>35801000</v>
      </c>
      <c r="P14" s="145">
        <f>+'datos iniciales'!T11</f>
        <v>0</v>
      </c>
      <c r="Q14" s="145">
        <f>+'datos iniciales'!U11</f>
        <v>35801000</v>
      </c>
      <c r="R14" s="145">
        <f>+'datos iniciales'!V11</f>
        <v>0</v>
      </c>
      <c r="S14" s="145">
        <f>+'datos iniciales'!W11</f>
        <v>35558700</v>
      </c>
      <c r="T14" s="145">
        <f>+'datos iniciales'!X11</f>
        <v>35558700</v>
      </c>
      <c r="U14" s="145">
        <f>+'datos iniciales'!Y11</f>
        <v>35558700</v>
      </c>
      <c r="V14" s="145">
        <f>+'datos iniciales'!Z11</f>
        <v>35558700</v>
      </c>
      <c r="W14" s="189">
        <f>+S14/O14*100</f>
        <v>99.3232032624787</v>
      </c>
      <c r="X14" s="189">
        <f t="shared" ref="X14:X15" si="6">+T14/O14*100</f>
        <v>99.3232032624787</v>
      </c>
      <c r="Y14" s="190">
        <f t="shared" ref="Y14:Y15" si="7">+V14/O14*100</f>
        <v>99.3232032624787</v>
      </c>
    </row>
    <row r="15" spans="2:26" ht="17.25" customHeight="1" thickBot="1" x14ac:dyDescent="0.25">
      <c r="B15" s="149" t="s">
        <v>35</v>
      </c>
      <c r="C15" s="150">
        <v>2</v>
      </c>
      <c r="D15" s="150">
        <v>0</v>
      </c>
      <c r="E15" s="150">
        <v>4</v>
      </c>
      <c r="F15" s="150"/>
      <c r="G15" s="150"/>
      <c r="H15" s="150" t="s">
        <v>38</v>
      </c>
      <c r="I15" s="150">
        <v>10</v>
      </c>
      <c r="J15" s="150" t="s">
        <v>40</v>
      </c>
      <c r="K15" s="151" t="str">
        <f>+'datos iniciales'!O12</f>
        <v>ADQUISICION DE BIENES Y SERVICIOS</v>
      </c>
      <c r="L15" s="151">
        <f>+'datos iniciales'!P12</f>
        <v>2607974403</v>
      </c>
      <c r="M15" s="151">
        <f>+'datos iniciales'!Q12</f>
        <v>0</v>
      </c>
      <c r="N15" s="151">
        <f>+'datos iniciales'!R12</f>
        <v>6801000</v>
      </c>
      <c r="O15" s="151">
        <f>+'datos iniciales'!S12</f>
        <v>2601173403</v>
      </c>
      <c r="P15" s="151">
        <f>+'datos iniciales'!T12</f>
        <v>0</v>
      </c>
      <c r="Q15" s="151">
        <f>+'datos iniciales'!U12</f>
        <v>1950234324.1600001</v>
      </c>
      <c r="R15" s="151">
        <f>+'datos iniciales'!V12</f>
        <v>650939078.84000003</v>
      </c>
      <c r="S15" s="151">
        <f>+'datos iniciales'!W12</f>
        <v>1606971107.72</v>
      </c>
      <c r="T15" s="151">
        <f>+'datos iniciales'!X12</f>
        <v>414630857.43000001</v>
      </c>
      <c r="U15" s="151">
        <f>+'datos iniciales'!Y12</f>
        <v>395479061.77999997</v>
      </c>
      <c r="V15" s="151">
        <f>+'datos iniciales'!Z12</f>
        <v>395479061.77999997</v>
      </c>
      <c r="W15" s="193">
        <f>+S15/O15*100</f>
        <v>61.778699792433642</v>
      </c>
      <c r="X15" s="193">
        <f t="shared" si="6"/>
        <v>15.940146741151343</v>
      </c>
      <c r="Y15" s="194">
        <f t="shared" si="7"/>
        <v>15.203871503679217</v>
      </c>
    </row>
    <row r="16" spans="2:26" ht="12.75" thickBot="1" x14ac:dyDescent="0.25"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95"/>
      <c r="X16" s="195"/>
      <c r="Y16" s="195"/>
    </row>
    <row r="17" spans="2:25" ht="14.25" customHeight="1" x14ac:dyDescent="0.2">
      <c r="B17" s="143" t="s">
        <v>35</v>
      </c>
      <c r="C17" s="144">
        <v>3</v>
      </c>
      <c r="D17" s="144">
        <v>2</v>
      </c>
      <c r="E17" s="144">
        <v>1</v>
      </c>
      <c r="F17" s="144">
        <v>1</v>
      </c>
      <c r="G17" s="144"/>
      <c r="H17" s="144" t="s">
        <v>38</v>
      </c>
      <c r="I17" s="144">
        <v>11</v>
      </c>
      <c r="J17" s="144" t="s">
        <v>63</v>
      </c>
      <c r="K17" s="145" t="str">
        <f>+'datos iniciales'!O13</f>
        <v>CUOTA DE AUDITAJE CONTRANAL</v>
      </c>
      <c r="L17" s="145">
        <f>+'datos iniciales'!P13</f>
        <v>30131244</v>
      </c>
      <c r="M17" s="145">
        <f>+'datos iniciales'!Q13</f>
        <v>0</v>
      </c>
      <c r="N17" s="145">
        <f>+'datos iniciales'!R13</f>
        <v>0</v>
      </c>
      <c r="O17" s="145">
        <f>+'datos iniciales'!S13</f>
        <v>30131244</v>
      </c>
      <c r="P17" s="145">
        <f>+'datos iniciales'!T13</f>
        <v>0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89">
        <f t="shared" ref="W17:W19" si="8">+S17/O17*100</f>
        <v>0</v>
      </c>
      <c r="X17" s="189">
        <f t="shared" ref="X17:X19" si="9">+T17/O17*100</f>
        <v>0</v>
      </c>
      <c r="Y17" s="190">
        <f t="shared" ref="Y17:Y19" si="10">+V17/O17*100</f>
        <v>0</v>
      </c>
    </row>
    <row r="18" spans="2:25" ht="15" customHeight="1" x14ac:dyDescent="0.2">
      <c r="B18" s="146" t="s">
        <v>35</v>
      </c>
      <c r="C18" s="147">
        <v>3</v>
      </c>
      <c r="D18" s="147">
        <v>5</v>
      </c>
      <c r="E18" s="147">
        <v>1</v>
      </c>
      <c r="F18" s="147">
        <v>1</v>
      </c>
      <c r="G18" s="147"/>
      <c r="H18" s="147" t="s">
        <v>38</v>
      </c>
      <c r="I18" s="147">
        <v>10</v>
      </c>
      <c r="J18" s="147" t="s">
        <v>40</v>
      </c>
      <c r="K18" s="148" t="str">
        <f>+'datos iniciales'!O14</f>
        <v>MESADAS PENSIONALES</v>
      </c>
      <c r="L18" s="148">
        <f>+'datos iniciales'!P14</f>
        <v>194594400</v>
      </c>
      <c r="M18" s="148">
        <f>+'datos iniciales'!Q14</f>
        <v>0</v>
      </c>
      <c r="N18" s="148">
        <f>+'datos iniciales'!R14</f>
        <v>0</v>
      </c>
      <c r="O18" s="148">
        <f>+'datos iniciales'!S14</f>
        <v>194594400</v>
      </c>
      <c r="P18" s="148">
        <f>+'datos iniciales'!T14</f>
        <v>0</v>
      </c>
      <c r="Q18" s="148">
        <f>+'datos iniciales'!U14</f>
        <v>194594400</v>
      </c>
      <c r="R18" s="148">
        <f>+'datos iniciales'!V14</f>
        <v>0</v>
      </c>
      <c r="S18" s="148">
        <f>+'datos iniciales'!W14</f>
        <v>45635548</v>
      </c>
      <c r="T18" s="148">
        <f>+'datos iniciales'!X14</f>
        <v>45635548</v>
      </c>
      <c r="U18" s="148">
        <f>+'datos iniciales'!Y14</f>
        <v>45635548</v>
      </c>
      <c r="V18" s="148">
        <f>+'datos iniciales'!Z14</f>
        <v>45635548</v>
      </c>
      <c r="W18" s="191">
        <f t="shared" si="8"/>
        <v>23.451624507180064</v>
      </c>
      <c r="X18" s="191">
        <f t="shared" si="9"/>
        <v>23.451624507180064</v>
      </c>
      <c r="Y18" s="192">
        <f t="shared" si="10"/>
        <v>23.451624507180064</v>
      </c>
    </row>
    <row r="19" spans="2:25" ht="14.25" customHeight="1" thickBot="1" x14ac:dyDescent="0.25">
      <c r="B19" s="149" t="s">
        <v>35</v>
      </c>
      <c r="C19" s="150">
        <v>3</v>
      </c>
      <c r="D19" s="150">
        <v>6</v>
      </c>
      <c r="E19" s="150">
        <v>1</v>
      </c>
      <c r="F19" s="150">
        <v>1</v>
      </c>
      <c r="G19" s="150"/>
      <c r="H19" s="150" t="s">
        <v>38</v>
      </c>
      <c r="I19" s="150">
        <v>10</v>
      </c>
      <c r="J19" s="150" t="s">
        <v>40</v>
      </c>
      <c r="K19" s="151" t="str">
        <f>+'datos iniciales'!O15</f>
        <v>SENTENCIAS Y CONCILIACIONES</v>
      </c>
      <c r="L19" s="151">
        <f>+'datos iniciales'!P15</f>
        <v>371730902</v>
      </c>
      <c r="M19" s="151">
        <f>+'datos iniciales'!Q15</f>
        <v>0</v>
      </c>
      <c r="N19" s="151">
        <f>+'datos iniciales'!R15</f>
        <v>0</v>
      </c>
      <c r="O19" s="151">
        <f>+'datos iniciales'!S15</f>
        <v>371730902</v>
      </c>
      <c r="P19" s="151">
        <f>+'datos iniciales'!T15</f>
        <v>0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93">
        <f t="shared" si="8"/>
        <v>0</v>
      </c>
      <c r="X19" s="193">
        <f t="shared" si="9"/>
        <v>0</v>
      </c>
      <c r="Y19" s="194">
        <f t="shared" si="10"/>
        <v>0</v>
      </c>
    </row>
    <row r="20" spans="2:25" ht="12.75" thickBot="1" x14ac:dyDescent="0.25">
      <c r="B20" s="152"/>
      <c r="C20" s="152"/>
      <c r="D20" s="152"/>
      <c r="E20" s="152"/>
      <c r="F20" s="152"/>
      <c r="G20" s="152"/>
      <c r="H20" s="152"/>
      <c r="I20" s="152"/>
      <c r="J20" s="152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95"/>
      <c r="X20" s="195"/>
      <c r="Y20" s="195"/>
    </row>
    <row r="21" spans="2:25" ht="24" x14ac:dyDescent="0.2">
      <c r="B21" s="143" t="s">
        <v>71</v>
      </c>
      <c r="C21" s="144" t="s">
        <v>385</v>
      </c>
      <c r="D21" s="144" t="s">
        <v>73</v>
      </c>
      <c r="E21" s="144" t="s">
        <v>36</v>
      </c>
      <c r="F21" s="144" t="s">
        <v>1</v>
      </c>
      <c r="G21" s="144" t="s">
        <v>1</v>
      </c>
      <c r="H21" s="144" t="s">
        <v>38</v>
      </c>
      <c r="I21" s="144" t="s">
        <v>39</v>
      </c>
      <c r="J21" s="144" t="s">
        <v>40</v>
      </c>
      <c r="K21" s="155" t="s">
        <v>378</v>
      </c>
      <c r="L21" s="145">
        <f>+'datos iniciales'!P16</f>
        <v>2000000000</v>
      </c>
      <c r="M21" s="145">
        <f>+'datos iniciales'!Q16</f>
        <v>0</v>
      </c>
      <c r="N21" s="145">
        <f>+'datos iniciales'!R16</f>
        <v>0</v>
      </c>
      <c r="O21" s="145">
        <f>+'datos iniciales'!S16</f>
        <v>2000000000</v>
      </c>
      <c r="P21" s="145">
        <f>+'datos iniciales'!T16</f>
        <v>0</v>
      </c>
      <c r="Q21" s="145">
        <f>+'datos iniciales'!U16</f>
        <v>2000000000</v>
      </c>
      <c r="R21" s="145">
        <f>+'datos iniciales'!V16</f>
        <v>0</v>
      </c>
      <c r="S21" s="145">
        <f>+'datos iniciales'!W16</f>
        <v>99000000</v>
      </c>
      <c r="T21" s="145">
        <f>+'datos iniciales'!X16</f>
        <v>18000000</v>
      </c>
      <c r="U21" s="145">
        <f>+'datos iniciales'!Y16</f>
        <v>18000000</v>
      </c>
      <c r="V21" s="145">
        <f>+'datos iniciales'!Z16</f>
        <v>18000000</v>
      </c>
      <c r="W21" s="189">
        <f t="shared" ref="W21:W29" si="11">+S21/O21*100</f>
        <v>4.95</v>
      </c>
      <c r="X21" s="189">
        <f t="shared" ref="X21:X29" si="12">+T21/O21*100</f>
        <v>0.89999999999999991</v>
      </c>
      <c r="Y21" s="190">
        <f t="shared" ref="Y21:Y29" si="13">+V21/O21*100</f>
        <v>0.89999999999999991</v>
      </c>
    </row>
    <row r="22" spans="2:25" ht="24" x14ac:dyDescent="0.2">
      <c r="B22" s="146" t="s">
        <v>71</v>
      </c>
      <c r="C22" s="147" t="s">
        <v>385</v>
      </c>
      <c r="D22" s="147" t="s">
        <v>73</v>
      </c>
      <c r="E22" s="147" t="s">
        <v>36</v>
      </c>
      <c r="F22" s="147" t="s">
        <v>1</v>
      </c>
      <c r="G22" s="147" t="s">
        <v>1</v>
      </c>
      <c r="H22" s="147" t="s">
        <v>38</v>
      </c>
      <c r="I22" s="147" t="s">
        <v>106</v>
      </c>
      <c r="J22" s="147" t="s">
        <v>40</v>
      </c>
      <c r="K22" s="156" t="s">
        <v>378</v>
      </c>
      <c r="L22" s="148">
        <f>+'datos iniciales'!P17</f>
        <v>500000000</v>
      </c>
      <c r="M22" s="148">
        <f>+'datos iniciales'!Q17</f>
        <v>0</v>
      </c>
      <c r="N22" s="148">
        <f>+'datos iniciales'!R17</f>
        <v>0</v>
      </c>
      <c r="O22" s="148">
        <f>+'datos iniciales'!S17</f>
        <v>500000000</v>
      </c>
      <c r="P22" s="148">
        <f>+'datos iniciales'!T17</f>
        <v>0</v>
      </c>
      <c r="Q22" s="148">
        <f>+'datos iniciales'!U17</f>
        <v>500000000</v>
      </c>
      <c r="R22" s="148">
        <f>+'datos iniciales'!V17</f>
        <v>0</v>
      </c>
      <c r="S22" s="148">
        <f>+'datos iniciales'!W17</f>
        <v>0</v>
      </c>
      <c r="T22" s="148">
        <f>+'datos iniciales'!X17</f>
        <v>0</v>
      </c>
      <c r="U22" s="148">
        <f>+'datos iniciales'!Y17</f>
        <v>0</v>
      </c>
      <c r="V22" s="148">
        <f>+'datos iniciales'!Z17</f>
        <v>0</v>
      </c>
      <c r="W22" s="191">
        <f t="shared" si="11"/>
        <v>0</v>
      </c>
      <c r="X22" s="191">
        <f t="shared" si="12"/>
        <v>0</v>
      </c>
      <c r="Y22" s="192">
        <f t="shared" si="13"/>
        <v>0</v>
      </c>
    </row>
    <row r="23" spans="2:25" ht="36" x14ac:dyDescent="0.2">
      <c r="B23" s="146" t="s">
        <v>71</v>
      </c>
      <c r="C23" s="147" t="s">
        <v>387</v>
      </c>
      <c r="D23" s="147" t="s">
        <v>73</v>
      </c>
      <c r="E23" s="147" t="s">
        <v>36</v>
      </c>
      <c r="F23" s="147" t="s">
        <v>1</v>
      </c>
      <c r="G23" s="147" t="s">
        <v>1</v>
      </c>
      <c r="H23" s="147" t="s">
        <v>38</v>
      </c>
      <c r="I23" s="147" t="s">
        <v>39</v>
      </c>
      <c r="J23" s="147" t="s">
        <v>40</v>
      </c>
      <c r="K23" s="156" t="s">
        <v>77</v>
      </c>
      <c r="L23" s="148">
        <f>+'datos iniciales'!P18</f>
        <v>3497281509</v>
      </c>
      <c r="M23" s="148">
        <f>+'datos iniciales'!Q18</f>
        <v>0</v>
      </c>
      <c r="N23" s="148">
        <f>+'datos iniciales'!R18</f>
        <v>0</v>
      </c>
      <c r="O23" s="148">
        <f>+'datos iniciales'!S18</f>
        <v>3497281509</v>
      </c>
      <c r="P23" s="148">
        <f>+'datos iniciales'!T18</f>
        <v>0</v>
      </c>
      <c r="Q23" s="148">
        <f>+'datos iniciales'!U18</f>
        <v>3490867639</v>
      </c>
      <c r="R23" s="148">
        <f>+'datos iniciales'!V18</f>
        <v>6413870</v>
      </c>
      <c r="S23" s="148">
        <f>+'datos iniciales'!W18</f>
        <v>1135428953</v>
      </c>
      <c r="T23" s="148">
        <f>+'datos iniciales'!X18</f>
        <v>700785524</v>
      </c>
      <c r="U23" s="148">
        <f>+'datos iniciales'!Y18</f>
        <v>697002624</v>
      </c>
      <c r="V23" s="148">
        <f>+'datos iniciales'!Z18</f>
        <v>669610624</v>
      </c>
      <c r="W23" s="191">
        <f t="shared" si="11"/>
        <v>32.466043985251289</v>
      </c>
      <c r="X23" s="191">
        <f t="shared" si="12"/>
        <v>20.038007297856332</v>
      </c>
      <c r="Y23" s="192">
        <f t="shared" si="13"/>
        <v>19.146603505517234</v>
      </c>
    </row>
    <row r="24" spans="2:25" ht="36" x14ac:dyDescent="0.2">
      <c r="B24" s="146" t="s">
        <v>71</v>
      </c>
      <c r="C24" s="147" t="s">
        <v>387</v>
      </c>
      <c r="D24" s="147" t="s">
        <v>73</v>
      </c>
      <c r="E24" s="147" t="s">
        <v>36</v>
      </c>
      <c r="F24" s="147" t="s">
        <v>1</v>
      </c>
      <c r="G24" s="147" t="s">
        <v>1</v>
      </c>
      <c r="H24" s="147" t="s">
        <v>38</v>
      </c>
      <c r="I24" s="147" t="s">
        <v>62</v>
      </c>
      <c r="J24" s="147" t="s">
        <v>63</v>
      </c>
      <c r="K24" s="156" t="s">
        <v>77</v>
      </c>
      <c r="L24" s="148">
        <f>+'datos iniciales'!P19</f>
        <v>0</v>
      </c>
      <c r="M24" s="148">
        <f>+'datos iniciales'!Q19</f>
        <v>5015140505</v>
      </c>
      <c r="N24" s="148">
        <f>+'datos iniciales'!R19</f>
        <v>0</v>
      </c>
      <c r="O24" s="148">
        <f>+'datos iniciales'!S19</f>
        <v>5015140505</v>
      </c>
      <c r="P24" s="148">
        <f>+'datos iniciales'!T19</f>
        <v>0</v>
      </c>
      <c r="Q24" s="148">
        <f>+'datos iniciales'!U19</f>
        <v>3431843000</v>
      </c>
      <c r="R24" s="148">
        <f>+'datos iniciales'!V19</f>
        <v>1583297505</v>
      </c>
      <c r="S24" s="148">
        <f>+'datos iniciales'!W19</f>
        <v>348216167</v>
      </c>
      <c r="T24" s="148">
        <f>+'datos iniciales'!X19</f>
        <v>0</v>
      </c>
      <c r="U24" s="148">
        <f>+'datos iniciales'!Y19</f>
        <v>0</v>
      </c>
      <c r="V24" s="148">
        <f>+'datos iniciales'!Z19</f>
        <v>0</v>
      </c>
      <c r="W24" s="191">
        <f t="shared" si="11"/>
        <v>6.9432983313794523</v>
      </c>
      <c r="X24" s="191">
        <f t="shared" si="12"/>
        <v>0</v>
      </c>
      <c r="Y24" s="192">
        <f t="shared" si="13"/>
        <v>0</v>
      </c>
    </row>
    <row r="25" spans="2:25" ht="36" x14ac:dyDescent="0.2">
      <c r="B25" s="146" t="s">
        <v>71</v>
      </c>
      <c r="C25" s="147" t="s">
        <v>387</v>
      </c>
      <c r="D25" s="147" t="s">
        <v>73</v>
      </c>
      <c r="E25" s="147" t="s">
        <v>36</v>
      </c>
      <c r="F25" s="147"/>
      <c r="G25" s="147"/>
      <c r="H25" s="147" t="s">
        <v>38</v>
      </c>
      <c r="I25" s="147" t="s">
        <v>106</v>
      </c>
      <c r="J25" s="147" t="s">
        <v>40</v>
      </c>
      <c r="K25" s="156" t="s">
        <v>77</v>
      </c>
      <c r="L25" s="148">
        <f>+'datos iniciales'!P20</f>
        <v>1202718491</v>
      </c>
      <c r="M25" s="148">
        <f>+'datos iniciales'!Q20</f>
        <v>0</v>
      </c>
      <c r="N25" s="148">
        <f>+'datos iniciales'!R20</f>
        <v>0</v>
      </c>
      <c r="O25" s="148">
        <f>+'datos iniciales'!S20</f>
        <v>1202718491</v>
      </c>
      <c r="P25" s="148">
        <f>+'datos iniciales'!T20</f>
        <v>0</v>
      </c>
      <c r="Q25" s="148">
        <f>+'datos iniciales'!U20</f>
        <v>1117303650</v>
      </c>
      <c r="R25" s="148">
        <f>+'datos iniciales'!V20</f>
        <v>85414841</v>
      </c>
      <c r="S25" s="148">
        <f>+'datos iniciales'!W20</f>
        <v>1019531805.7</v>
      </c>
      <c r="T25" s="148">
        <f>+'datos iniciales'!X20</f>
        <v>243893685.69999999</v>
      </c>
      <c r="U25" s="148">
        <f>+'datos iniciales'!Y20</f>
        <v>233698685.69999999</v>
      </c>
      <c r="V25" s="148">
        <f>+'datos iniciales'!Z20</f>
        <v>202736313.19999999</v>
      </c>
      <c r="W25" s="191">
        <f t="shared" si="11"/>
        <v>84.768947457713949</v>
      </c>
      <c r="X25" s="191">
        <f t="shared" si="12"/>
        <v>20.278534630095745</v>
      </c>
      <c r="Y25" s="192">
        <f t="shared" si="13"/>
        <v>16.856505883719716</v>
      </c>
    </row>
    <row r="26" spans="2:25" ht="24" x14ac:dyDescent="0.2">
      <c r="B26" s="146" t="s">
        <v>71</v>
      </c>
      <c r="C26" s="147" t="s">
        <v>387</v>
      </c>
      <c r="D26" s="147" t="s">
        <v>73</v>
      </c>
      <c r="E26" s="147" t="s">
        <v>52</v>
      </c>
      <c r="F26" s="147"/>
      <c r="G26" s="147"/>
      <c r="H26" s="147" t="s">
        <v>38</v>
      </c>
      <c r="I26" s="147" t="s">
        <v>39</v>
      </c>
      <c r="J26" s="147" t="s">
        <v>40</v>
      </c>
      <c r="K26" s="156" t="s">
        <v>381</v>
      </c>
      <c r="L26" s="148">
        <f>+'datos iniciales'!P21</f>
        <v>653464481</v>
      </c>
      <c r="M26" s="148">
        <f>+'datos iniciales'!Q21</f>
        <v>0</v>
      </c>
      <c r="N26" s="148">
        <f>+'datos iniciales'!R21</f>
        <v>0</v>
      </c>
      <c r="O26" s="148">
        <f>+'datos iniciales'!S21</f>
        <v>653464481</v>
      </c>
      <c r="P26" s="148">
        <f>+'datos iniciales'!T21</f>
        <v>0</v>
      </c>
      <c r="Q26" s="148">
        <f>+'datos iniciales'!U21</f>
        <v>494173250</v>
      </c>
      <c r="R26" s="148">
        <f>+'datos iniciales'!V21</f>
        <v>159291231</v>
      </c>
      <c r="S26" s="148">
        <f>+'datos iniciales'!W21</f>
        <v>409178046</v>
      </c>
      <c r="T26" s="148">
        <f>+'datos iniciales'!X21</f>
        <v>128011390</v>
      </c>
      <c r="U26" s="148">
        <f>+'datos iniciales'!Y21</f>
        <v>128011390</v>
      </c>
      <c r="V26" s="148">
        <f>+'datos iniciales'!Z21</f>
        <v>118898435.3</v>
      </c>
      <c r="W26" s="191">
        <f t="shared" si="11"/>
        <v>62.616723310474775</v>
      </c>
      <c r="X26" s="191">
        <f t="shared" si="12"/>
        <v>19.589647750112373</v>
      </c>
      <c r="Y26" s="192">
        <f t="shared" si="13"/>
        <v>18.195087683732883</v>
      </c>
    </row>
    <row r="27" spans="2:25" ht="24" x14ac:dyDescent="0.2">
      <c r="B27" s="146" t="s">
        <v>71</v>
      </c>
      <c r="C27" s="147" t="s">
        <v>387</v>
      </c>
      <c r="D27" s="147" t="s">
        <v>73</v>
      </c>
      <c r="E27" s="147" t="s">
        <v>52</v>
      </c>
      <c r="F27" s="147" t="s">
        <v>1</v>
      </c>
      <c r="G27" s="147" t="s">
        <v>1</v>
      </c>
      <c r="H27" s="147" t="s">
        <v>38</v>
      </c>
      <c r="I27" s="147" t="s">
        <v>62</v>
      </c>
      <c r="J27" s="147" t="s">
        <v>63</v>
      </c>
      <c r="K27" s="156" t="s">
        <v>381</v>
      </c>
      <c r="L27" s="148">
        <f>+'datos iniciales'!P22</f>
        <v>0</v>
      </c>
      <c r="M27" s="148">
        <f>+'datos iniciales'!Q22</f>
        <v>3984859495</v>
      </c>
      <c r="N27" s="148">
        <f>+'datos iniciales'!R22</f>
        <v>0</v>
      </c>
      <c r="O27" s="148">
        <f>+'datos iniciales'!S22</f>
        <v>3984859495</v>
      </c>
      <c r="P27" s="148">
        <f>+'datos iniciales'!T22</f>
        <v>0</v>
      </c>
      <c r="Q27" s="148">
        <f>+'datos iniciales'!U22</f>
        <v>1452860000</v>
      </c>
      <c r="R27" s="148">
        <f>+'datos iniciales'!V22</f>
        <v>2531999495</v>
      </c>
      <c r="S27" s="148">
        <f>+'datos iniciales'!W22</f>
        <v>666333400</v>
      </c>
      <c r="T27" s="148">
        <f>+'datos iniciales'!X22</f>
        <v>0</v>
      </c>
      <c r="U27" s="148">
        <f>+'datos iniciales'!Y22</f>
        <v>0</v>
      </c>
      <c r="V27" s="148">
        <f>+'datos iniciales'!Z22</f>
        <v>0</v>
      </c>
      <c r="W27" s="191">
        <f t="shared" si="11"/>
        <v>16.721628474883026</v>
      </c>
      <c r="X27" s="191">
        <f t="shared" si="12"/>
        <v>0</v>
      </c>
      <c r="Y27" s="192">
        <f t="shared" si="13"/>
        <v>0</v>
      </c>
    </row>
    <row r="28" spans="2:25" ht="24" x14ac:dyDescent="0.2">
      <c r="B28" s="146" t="s">
        <v>71</v>
      </c>
      <c r="C28" s="147" t="s">
        <v>390</v>
      </c>
      <c r="D28" s="147" t="s">
        <v>73</v>
      </c>
      <c r="E28" s="147" t="s">
        <v>36</v>
      </c>
      <c r="F28" s="147"/>
      <c r="G28" s="147"/>
      <c r="H28" s="147" t="s">
        <v>38</v>
      </c>
      <c r="I28" s="147" t="s">
        <v>39</v>
      </c>
      <c r="J28" s="147" t="s">
        <v>40</v>
      </c>
      <c r="K28" s="156" t="s">
        <v>379</v>
      </c>
      <c r="L28" s="148">
        <f>+'datos iniciales'!P23</f>
        <v>470097000</v>
      </c>
      <c r="M28" s="148">
        <f>+'datos iniciales'!Q23</f>
        <v>0</v>
      </c>
      <c r="N28" s="148">
        <f>+'datos iniciales'!R23</f>
        <v>0</v>
      </c>
      <c r="O28" s="148">
        <f>+'datos iniciales'!S23</f>
        <v>470097000</v>
      </c>
      <c r="P28" s="148">
        <f>+'datos iniciales'!T23</f>
        <v>0</v>
      </c>
      <c r="Q28" s="148">
        <f>+'datos iniciales'!U23</f>
        <v>470095599</v>
      </c>
      <c r="R28" s="148">
        <f>+'datos iniciales'!V23</f>
        <v>1401</v>
      </c>
      <c r="S28" s="148">
        <f>+'datos iniciales'!W23</f>
        <v>25361000</v>
      </c>
      <c r="T28" s="148">
        <f>+'datos iniciales'!X23</f>
        <v>0</v>
      </c>
      <c r="U28" s="148">
        <f>+'datos iniciales'!Y23</f>
        <v>0</v>
      </c>
      <c r="V28" s="148">
        <f>+'datos iniciales'!Z23</f>
        <v>0</v>
      </c>
      <c r="W28" s="191">
        <f t="shared" si="11"/>
        <v>5.3948440428252038</v>
      </c>
      <c r="X28" s="191">
        <f t="shared" si="12"/>
        <v>0</v>
      </c>
      <c r="Y28" s="192">
        <f t="shared" si="13"/>
        <v>0</v>
      </c>
    </row>
    <row r="29" spans="2:25" ht="36" x14ac:dyDescent="0.2">
      <c r="B29" s="146" t="s">
        <v>71</v>
      </c>
      <c r="C29" s="147" t="s">
        <v>390</v>
      </c>
      <c r="D29" s="147" t="s">
        <v>73</v>
      </c>
      <c r="E29" s="147" t="s">
        <v>52</v>
      </c>
      <c r="F29" s="147"/>
      <c r="G29" s="147"/>
      <c r="H29" s="147" t="s">
        <v>38</v>
      </c>
      <c r="I29" s="147" t="s">
        <v>39</v>
      </c>
      <c r="J29" s="147" t="s">
        <v>40</v>
      </c>
      <c r="K29" s="156" t="s">
        <v>83</v>
      </c>
      <c r="L29" s="148">
        <f>+'datos iniciales'!P24</f>
        <v>2500000000</v>
      </c>
      <c r="M29" s="148">
        <f>+'datos iniciales'!Q24</f>
        <v>0</v>
      </c>
      <c r="N29" s="148">
        <f>+'datos iniciales'!R24</f>
        <v>0</v>
      </c>
      <c r="O29" s="148">
        <f>+'datos iniciales'!S24</f>
        <v>2500000000</v>
      </c>
      <c r="P29" s="148">
        <f>+'datos iniciales'!T24</f>
        <v>0</v>
      </c>
      <c r="Q29" s="148">
        <f>+'datos iniciales'!U24</f>
        <v>2442807041</v>
      </c>
      <c r="R29" s="148">
        <f>+'datos iniciales'!V24</f>
        <v>57192959</v>
      </c>
      <c r="S29" s="148">
        <f>+'datos iniciales'!W24</f>
        <v>902531311</v>
      </c>
      <c r="T29" s="148">
        <f>+'datos iniciales'!X24</f>
        <v>349676750</v>
      </c>
      <c r="U29" s="148">
        <f>+'datos iniciales'!Y24</f>
        <v>349676750</v>
      </c>
      <c r="V29" s="148">
        <f>+'datos iniciales'!Z24</f>
        <v>343166750</v>
      </c>
      <c r="W29" s="191">
        <f t="shared" si="11"/>
        <v>36.101252439999996</v>
      </c>
      <c r="X29" s="191">
        <f t="shared" si="12"/>
        <v>13.987069999999999</v>
      </c>
      <c r="Y29" s="192">
        <f t="shared" si="13"/>
        <v>13.726669999999999</v>
      </c>
    </row>
    <row r="30" spans="2:25" ht="36" x14ac:dyDescent="0.2">
      <c r="B30" s="146" t="s">
        <v>71</v>
      </c>
      <c r="C30" s="147" t="s">
        <v>390</v>
      </c>
      <c r="D30" s="147" t="s">
        <v>73</v>
      </c>
      <c r="E30" s="147" t="s">
        <v>52</v>
      </c>
      <c r="F30" s="147"/>
      <c r="G30" s="147"/>
      <c r="H30" s="147" t="s">
        <v>38</v>
      </c>
      <c r="I30" s="147" t="s">
        <v>106</v>
      </c>
      <c r="J30" s="147" t="s">
        <v>40</v>
      </c>
      <c r="K30" s="156" t="s">
        <v>83</v>
      </c>
      <c r="L30" s="148">
        <f>+'datos iniciales'!P25</f>
        <v>1000000000</v>
      </c>
      <c r="M30" s="148">
        <f>+'datos iniciales'!Q25</f>
        <v>0</v>
      </c>
      <c r="N30" s="148">
        <f>+'datos iniciales'!R25</f>
        <v>0</v>
      </c>
      <c r="O30" s="148">
        <f>+'datos iniciales'!S25</f>
        <v>1000000000</v>
      </c>
      <c r="P30" s="148">
        <f>+'datos iniciales'!T25</f>
        <v>0</v>
      </c>
      <c r="Q30" s="148">
        <f>+'datos iniciales'!U25</f>
        <v>45810419</v>
      </c>
      <c r="R30" s="148">
        <f>+'datos iniciales'!V25</f>
        <v>954189581</v>
      </c>
      <c r="S30" s="148">
        <f>+'datos iniciales'!W25</f>
        <v>45810419</v>
      </c>
      <c r="T30" s="148">
        <f>+'datos iniciales'!X25</f>
        <v>0</v>
      </c>
      <c r="U30" s="148">
        <f>+'datos iniciales'!Y25</f>
        <v>0</v>
      </c>
      <c r="V30" s="148">
        <f>+'datos iniciales'!Z25</f>
        <v>0</v>
      </c>
      <c r="W30" s="191"/>
      <c r="X30" s="191"/>
      <c r="Y30" s="192"/>
    </row>
    <row r="31" spans="2:25" ht="36.75" thickBot="1" x14ac:dyDescent="0.25">
      <c r="B31" s="149" t="s">
        <v>71</v>
      </c>
      <c r="C31" s="150" t="s">
        <v>390</v>
      </c>
      <c r="D31" s="150" t="s">
        <v>73</v>
      </c>
      <c r="E31" s="150" t="s">
        <v>57</v>
      </c>
      <c r="F31" s="150"/>
      <c r="G31" s="150"/>
      <c r="H31" s="150" t="s">
        <v>38</v>
      </c>
      <c r="I31" s="150" t="s">
        <v>39</v>
      </c>
      <c r="J31" s="150" t="s">
        <v>40</v>
      </c>
      <c r="K31" s="157" t="s">
        <v>380</v>
      </c>
      <c r="L31" s="151">
        <f>+'datos iniciales'!P26</f>
        <v>500000000</v>
      </c>
      <c r="M31" s="151">
        <f>+'datos iniciales'!Q26</f>
        <v>0</v>
      </c>
      <c r="N31" s="151">
        <f>+'datos iniciales'!R26</f>
        <v>0</v>
      </c>
      <c r="O31" s="151">
        <f>+'datos iniciales'!S26</f>
        <v>500000000</v>
      </c>
      <c r="P31" s="151">
        <f>+'datos iniciales'!T26</f>
        <v>0</v>
      </c>
      <c r="Q31" s="151">
        <f>+'datos iniciales'!U26</f>
        <v>451893642</v>
      </c>
      <c r="R31" s="151">
        <f>+'datos iniciales'!V26</f>
        <v>48106358</v>
      </c>
      <c r="S31" s="151">
        <f>+'datos iniciales'!W26</f>
        <v>55000000</v>
      </c>
      <c r="T31" s="151">
        <f>+'datos iniciales'!X26</f>
        <v>10000000</v>
      </c>
      <c r="U31" s="151">
        <f>+'datos iniciales'!Y26</f>
        <v>10000000</v>
      </c>
      <c r="V31" s="151">
        <f>+'datos iniciales'!Z26</f>
        <v>10000000</v>
      </c>
      <c r="W31" s="193"/>
      <c r="X31" s="193"/>
      <c r="Y31" s="194"/>
    </row>
    <row r="32" spans="2:25" ht="18" customHeight="1" thickBot="1" x14ac:dyDescent="0.25">
      <c r="B32" s="158" t="s">
        <v>1</v>
      </c>
      <c r="C32" s="158" t="s">
        <v>1</v>
      </c>
      <c r="D32" s="158" t="s">
        <v>1</v>
      </c>
      <c r="E32" s="158" t="s">
        <v>1</v>
      </c>
      <c r="F32" s="158" t="s">
        <v>1</v>
      </c>
      <c r="G32" s="158" t="s">
        <v>1</v>
      </c>
      <c r="H32" s="158" t="s">
        <v>1</v>
      </c>
      <c r="I32" s="158" t="s">
        <v>1</v>
      </c>
      <c r="J32" s="158" t="s">
        <v>1</v>
      </c>
      <c r="K32" s="159" t="s">
        <v>341</v>
      </c>
      <c r="L32" s="185">
        <f t="shared" ref="L32:V32" si="14">+SUM(L7:L12)+SUM(L14:L15)+SUM(L17:L19)+SUM(L21:L29)</f>
        <v>28004037377</v>
      </c>
      <c r="M32" s="185">
        <f t="shared" si="14"/>
        <v>9006801000</v>
      </c>
      <c r="N32" s="185">
        <f t="shared" si="14"/>
        <v>6801000</v>
      </c>
      <c r="O32" s="185">
        <f t="shared" si="14"/>
        <v>37004037377</v>
      </c>
      <c r="P32" s="185">
        <f t="shared" si="14"/>
        <v>0</v>
      </c>
      <c r="Q32" s="185">
        <f t="shared" si="14"/>
        <v>31428016874.16</v>
      </c>
      <c r="R32" s="185">
        <f t="shared" si="14"/>
        <v>5576020502.8400002</v>
      </c>
      <c r="S32" s="185">
        <f t="shared" si="14"/>
        <v>9573506320.4200001</v>
      </c>
      <c r="T32" s="185">
        <f t="shared" si="14"/>
        <v>5207077027.1300001</v>
      </c>
      <c r="U32" s="185">
        <f t="shared" si="14"/>
        <v>5173947331.4799995</v>
      </c>
      <c r="V32" s="185">
        <f t="shared" si="14"/>
        <v>5099970004.2799997</v>
      </c>
      <c r="W32" s="196">
        <f t="shared" ref="W32" si="15">+S32/O32*100</f>
        <v>25.871518350509636</v>
      </c>
      <c r="X32" s="196">
        <f t="shared" ref="X32" si="16">+T32/O32*100</f>
        <v>14.071645680388592</v>
      </c>
      <c r="Y32" s="196">
        <f t="shared" ref="Y32" si="17">+V32/O32*100</f>
        <v>13.782198824201561</v>
      </c>
    </row>
    <row r="33" spans="11:25" x14ac:dyDescent="0.2">
      <c r="T33" s="160"/>
      <c r="U33" s="160"/>
      <c r="W33" s="161"/>
      <c r="X33" s="161"/>
      <c r="Y33" s="161"/>
    </row>
    <row r="34" spans="11:25" x14ac:dyDescent="0.2">
      <c r="Q34" s="162"/>
      <c r="R34" s="162"/>
      <c r="W34" s="161"/>
      <c r="X34" s="161"/>
      <c r="Y34" s="161"/>
    </row>
    <row r="35" spans="11:25" ht="14.25" customHeight="1" thickBot="1" x14ac:dyDescent="0.25">
      <c r="K35" s="163"/>
      <c r="W35" s="161"/>
      <c r="X35" s="161"/>
      <c r="Y35" s="161"/>
    </row>
    <row r="36" spans="11:25" ht="17.25" customHeight="1" thickBot="1" x14ac:dyDescent="0.25">
      <c r="K36" s="212" t="s">
        <v>333</v>
      </c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4"/>
    </row>
    <row r="37" spans="11:25" ht="38.25" customHeight="1" thickBot="1" x14ac:dyDescent="0.25">
      <c r="K37" s="164" t="s">
        <v>20</v>
      </c>
      <c r="L37" s="165" t="s">
        <v>21</v>
      </c>
      <c r="M37" s="165" t="s">
        <v>22</v>
      </c>
      <c r="N37" s="165" t="s">
        <v>23</v>
      </c>
      <c r="O37" s="206" t="s">
        <v>24</v>
      </c>
      <c r="P37" s="165" t="s">
        <v>25</v>
      </c>
      <c r="Q37" s="165" t="s">
        <v>26</v>
      </c>
      <c r="R37" s="165" t="s">
        <v>27</v>
      </c>
      <c r="S37" s="206" t="s">
        <v>28</v>
      </c>
      <c r="T37" s="166" t="s">
        <v>29</v>
      </c>
      <c r="U37" s="165" t="s">
        <v>30</v>
      </c>
      <c r="V37" s="167" t="s">
        <v>31</v>
      </c>
      <c r="W37" s="207" t="s">
        <v>342</v>
      </c>
      <c r="X37" s="168" t="s">
        <v>343</v>
      </c>
      <c r="Y37" s="169" t="s">
        <v>344</v>
      </c>
    </row>
    <row r="38" spans="11:25" ht="15" customHeight="1" x14ac:dyDescent="0.2">
      <c r="K38" s="170" t="s">
        <v>334</v>
      </c>
      <c r="L38" s="171">
        <f t="shared" ref="L38:V38" si="18">SUM(L7:L12)</f>
        <v>13947044947</v>
      </c>
      <c r="M38" s="171">
        <f t="shared" si="18"/>
        <v>0</v>
      </c>
      <c r="N38" s="171">
        <f t="shared" si="18"/>
        <v>0</v>
      </c>
      <c r="O38" s="171">
        <f t="shared" si="18"/>
        <v>13947044947</v>
      </c>
      <c r="P38" s="171">
        <f t="shared" si="18"/>
        <v>0</v>
      </c>
      <c r="Q38" s="171">
        <f t="shared" si="18"/>
        <v>13847436971</v>
      </c>
      <c r="R38" s="171">
        <f t="shared" si="18"/>
        <v>99607976</v>
      </c>
      <c r="S38" s="171">
        <f t="shared" si="18"/>
        <v>3279760282</v>
      </c>
      <c r="T38" s="171">
        <f t="shared" si="18"/>
        <v>3270884572</v>
      </c>
      <c r="U38" s="171">
        <f t="shared" si="18"/>
        <v>3270884572</v>
      </c>
      <c r="V38" s="171">
        <f t="shared" si="18"/>
        <v>3270884572</v>
      </c>
      <c r="W38" s="189">
        <f>+S38/O38*100</f>
        <v>23.515807789129369</v>
      </c>
      <c r="X38" s="189">
        <f>+T38/O38*100</f>
        <v>23.45216914715375</v>
      </c>
      <c r="Y38" s="190">
        <f>+V38/O38*100</f>
        <v>23.45216914715375</v>
      </c>
    </row>
    <row r="39" spans="11:25" ht="16.5" customHeight="1" x14ac:dyDescent="0.2">
      <c r="K39" s="172" t="s">
        <v>335</v>
      </c>
      <c r="L39" s="173">
        <f t="shared" ref="L39:V39" si="19">SUM(L14:L15)</f>
        <v>2636974403</v>
      </c>
      <c r="M39" s="173">
        <f t="shared" si="19"/>
        <v>6801000</v>
      </c>
      <c r="N39" s="173">
        <f t="shared" si="19"/>
        <v>6801000</v>
      </c>
      <c r="O39" s="173">
        <f t="shared" si="19"/>
        <v>2636974403</v>
      </c>
      <c r="P39" s="173">
        <f t="shared" si="19"/>
        <v>0</v>
      </c>
      <c r="Q39" s="173">
        <f t="shared" si="19"/>
        <v>1986035324.1600001</v>
      </c>
      <c r="R39" s="173">
        <f t="shared" si="19"/>
        <v>650939078.84000003</v>
      </c>
      <c r="S39" s="173">
        <f t="shared" si="19"/>
        <v>1642529807.72</v>
      </c>
      <c r="T39" s="173">
        <f t="shared" si="19"/>
        <v>450189557.43000001</v>
      </c>
      <c r="U39" s="173">
        <f t="shared" si="19"/>
        <v>431037761.77999997</v>
      </c>
      <c r="V39" s="173">
        <f t="shared" si="19"/>
        <v>431037761.77999997</v>
      </c>
      <c r="W39" s="191">
        <f>+S39/O39*100</f>
        <v>62.288424409859545</v>
      </c>
      <c r="X39" s="191">
        <f>+T39/O39*100</f>
        <v>17.072200508197348</v>
      </c>
      <c r="Y39" s="192">
        <f>+V39/O39*100</f>
        <v>16.345921344159517</v>
      </c>
    </row>
    <row r="40" spans="11:25" ht="15.75" customHeight="1" thickBot="1" x14ac:dyDescent="0.25">
      <c r="K40" s="174" t="s">
        <v>336</v>
      </c>
      <c r="L40" s="175">
        <f t="shared" ref="L40:V40" si="20">SUM(L17:L19)</f>
        <v>596456546</v>
      </c>
      <c r="M40" s="175">
        <f t="shared" si="20"/>
        <v>0</v>
      </c>
      <c r="N40" s="175">
        <f t="shared" si="20"/>
        <v>0</v>
      </c>
      <c r="O40" s="175">
        <f t="shared" si="20"/>
        <v>596456546</v>
      </c>
      <c r="P40" s="175">
        <f t="shared" si="20"/>
        <v>0</v>
      </c>
      <c r="Q40" s="175">
        <f t="shared" si="20"/>
        <v>194594400</v>
      </c>
      <c r="R40" s="175">
        <f t="shared" si="20"/>
        <v>401862146</v>
      </c>
      <c r="S40" s="175">
        <f t="shared" si="20"/>
        <v>45635548</v>
      </c>
      <c r="T40" s="175">
        <f t="shared" si="20"/>
        <v>45635548</v>
      </c>
      <c r="U40" s="175">
        <f t="shared" si="20"/>
        <v>45635548</v>
      </c>
      <c r="V40" s="175">
        <f t="shared" si="20"/>
        <v>45635548</v>
      </c>
      <c r="W40" s="193">
        <f>+S40/O40*100</f>
        <v>7.651110262104492</v>
      </c>
      <c r="X40" s="193">
        <f>+T40/O40*100</f>
        <v>7.651110262104492</v>
      </c>
      <c r="Y40" s="194">
        <f>+V40/O40*100</f>
        <v>7.651110262104492</v>
      </c>
    </row>
    <row r="41" spans="11:25" ht="17.25" customHeight="1" thickBot="1" x14ac:dyDescent="0.25">
      <c r="K41" s="164" t="s">
        <v>337</v>
      </c>
      <c r="L41" s="201">
        <f>SUM(L38:L40)</f>
        <v>17180475896</v>
      </c>
      <c r="M41" s="201">
        <f t="shared" ref="M41:U41" si="21">SUM(M38:M40)</f>
        <v>6801000</v>
      </c>
      <c r="N41" s="201">
        <f t="shared" si="21"/>
        <v>6801000</v>
      </c>
      <c r="O41" s="201">
        <f t="shared" si="21"/>
        <v>17180475896</v>
      </c>
      <c r="P41" s="201">
        <f t="shared" si="21"/>
        <v>0</v>
      </c>
      <c r="Q41" s="201">
        <f t="shared" si="21"/>
        <v>16028066695.16</v>
      </c>
      <c r="R41" s="201">
        <f t="shared" si="21"/>
        <v>1152409200.8400002</v>
      </c>
      <c r="S41" s="201">
        <f t="shared" si="21"/>
        <v>4967925637.7200003</v>
      </c>
      <c r="T41" s="201">
        <f t="shared" si="21"/>
        <v>3766709677.4299998</v>
      </c>
      <c r="U41" s="201">
        <f t="shared" si="21"/>
        <v>3747557881.7799997</v>
      </c>
      <c r="V41" s="202">
        <f>SUM(V38:V40)</f>
        <v>3747557881.7799997</v>
      </c>
      <c r="W41" s="203">
        <f>+S41/O41*100</f>
        <v>28.916111915599757</v>
      </c>
      <c r="X41" s="203">
        <f>+T41/O41*100</f>
        <v>21.924361701220246</v>
      </c>
      <c r="Y41" s="203">
        <f>+V41/O41*100</f>
        <v>21.812887515255124</v>
      </c>
    </row>
    <row r="42" spans="11:25" ht="14.25" customHeight="1" thickBot="1" x14ac:dyDescent="0.25">
      <c r="K42" s="176"/>
      <c r="W42" s="197"/>
      <c r="X42" s="197"/>
      <c r="Y42" s="197"/>
    </row>
    <row r="43" spans="11:25" ht="15.75" customHeight="1" thickBot="1" x14ac:dyDescent="0.25">
      <c r="K43" s="170" t="s">
        <v>338</v>
      </c>
      <c r="L43" s="171">
        <f>SUM(L21:L23)+SUM(L25:L26)+SUM(L28:L31)</f>
        <v>12323561481</v>
      </c>
      <c r="M43" s="171">
        <f t="shared" ref="M43:V43" si="22">SUM(M21:M23)+SUM(M25:M26)+SUM(M28:M31)</f>
        <v>0</v>
      </c>
      <c r="N43" s="171">
        <f t="shared" si="22"/>
        <v>0</v>
      </c>
      <c r="O43" s="171">
        <f t="shared" si="22"/>
        <v>12323561481</v>
      </c>
      <c r="P43" s="171">
        <f t="shared" si="22"/>
        <v>0</v>
      </c>
      <c r="Q43" s="171">
        <f t="shared" si="22"/>
        <v>11012951240</v>
      </c>
      <c r="R43" s="171">
        <f t="shared" si="22"/>
        <v>1310610241</v>
      </c>
      <c r="S43" s="171">
        <f t="shared" si="22"/>
        <v>3691841534.6999998</v>
      </c>
      <c r="T43" s="171">
        <f t="shared" si="22"/>
        <v>1450367349.7</v>
      </c>
      <c r="U43" s="171">
        <f t="shared" si="22"/>
        <v>1436389449.7</v>
      </c>
      <c r="V43" s="171">
        <f t="shared" si="22"/>
        <v>1362412122.5</v>
      </c>
      <c r="W43" s="198">
        <f>+S43/O43*100</f>
        <v>29.957586046792894</v>
      </c>
      <c r="X43" s="198">
        <f>+T43/O43*100</f>
        <v>11.769060039470906</v>
      </c>
      <c r="Y43" s="199">
        <f>+V43/O43*100</f>
        <v>11.055344062676324</v>
      </c>
    </row>
    <row r="44" spans="11:25" ht="15.75" customHeight="1" thickBot="1" x14ac:dyDescent="0.25">
      <c r="K44" s="170" t="s">
        <v>339</v>
      </c>
      <c r="L44" s="211">
        <f>+L24+L27</f>
        <v>0</v>
      </c>
      <c r="M44" s="211">
        <f t="shared" ref="M44:V44" si="23">+M24+M27</f>
        <v>9000000000</v>
      </c>
      <c r="N44" s="211">
        <f t="shared" si="23"/>
        <v>0</v>
      </c>
      <c r="O44" s="211">
        <f t="shared" si="23"/>
        <v>9000000000</v>
      </c>
      <c r="P44" s="211">
        <f t="shared" si="23"/>
        <v>0</v>
      </c>
      <c r="Q44" s="211">
        <f t="shared" si="23"/>
        <v>4884703000</v>
      </c>
      <c r="R44" s="211">
        <f t="shared" si="23"/>
        <v>4115297000</v>
      </c>
      <c r="S44" s="211">
        <f t="shared" si="23"/>
        <v>1014549567</v>
      </c>
      <c r="T44" s="211">
        <f t="shared" si="23"/>
        <v>0</v>
      </c>
      <c r="U44" s="211">
        <f t="shared" si="23"/>
        <v>0</v>
      </c>
      <c r="V44" s="211">
        <f t="shared" si="23"/>
        <v>0</v>
      </c>
      <c r="W44" s="198">
        <f>+S44/O44*100</f>
        <v>11.272772966666667</v>
      </c>
      <c r="X44" s="198">
        <f>+T44/O44*100</f>
        <v>0</v>
      </c>
      <c r="Y44" s="199">
        <f>+V44/O44*100</f>
        <v>0</v>
      </c>
    </row>
    <row r="45" spans="11:25" ht="16.5" customHeight="1" thickBot="1" x14ac:dyDescent="0.25">
      <c r="K45" s="177" t="s">
        <v>340</v>
      </c>
      <c r="L45" s="208">
        <f>SUM(L43:L44)</f>
        <v>12323561481</v>
      </c>
      <c r="M45" s="208">
        <f t="shared" ref="M45:V45" si="24">SUM(M43:M44)</f>
        <v>9000000000</v>
      </c>
      <c r="N45" s="208">
        <f t="shared" si="24"/>
        <v>0</v>
      </c>
      <c r="O45" s="208">
        <f t="shared" si="24"/>
        <v>21323561481</v>
      </c>
      <c r="P45" s="208">
        <f t="shared" si="24"/>
        <v>0</v>
      </c>
      <c r="Q45" s="208">
        <f t="shared" si="24"/>
        <v>15897654240</v>
      </c>
      <c r="R45" s="208">
        <f t="shared" si="24"/>
        <v>5425907241</v>
      </c>
      <c r="S45" s="208">
        <f t="shared" si="24"/>
        <v>4706391101.6999998</v>
      </c>
      <c r="T45" s="208">
        <f t="shared" si="24"/>
        <v>1450367349.7</v>
      </c>
      <c r="U45" s="208">
        <f t="shared" si="24"/>
        <v>1436389449.7</v>
      </c>
      <c r="V45" s="208">
        <f t="shared" si="24"/>
        <v>1362412122.5</v>
      </c>
      <c r="W45" s="209">
        <f>+S45/O45*100</f>
        <v>22.0713181796275</v>
      </c>
      <c r="X45" s="209">
        <f>+T45/O45*100</f>
        <v>6.8017125140766259</v>
      </c>
      <c r="Y45" s="210">
        <f>+V45/O45*100</f>
        <v>6.3892334482396587</v>
      </c>
    </row>
    <row r="46" spans="11:25" ht="14.25" customHeight="1" thickBot="1" x14ac:dyDescent="0.25">
      <c r="K46" s="163"/>
      <c r="W46" s="200"/>
      <c r="X46" s="200"/>
      <c r="Y46" s="200"/>
    </row>
    <row r="47" spans="11:25" ht="17.25" customHeight="1" thickBot="1" x14ac:dyDescent="0.25">
      <c r="K47" s="178" t="s">
        <v>341</v>
      </c>
      <c r="L47" s="186">
        <f t="shared" ref="L47:V47" si="25">+L45+L41</f>
        <v>29504037377</v>
      </c>
      <c r="M47" s="186">
        <f t="shared" si="25"/>
        <v>9006801000</v>
      </c>
      <c r="N47" s="186">
        <f t="shared" si="25"/>
        <v>6801000</v>
      </c>
      <c r="O47" s="186">
        <f t="shared" si="25"/>
        <v>38504037377</v>
      </c>
      <c r="P47" s="186">
        <f t="shared" si="25"/>
        <v>0</v>
      </c>
      <c r="Q47" s="186">
        <f t="shared" si="25"/>
        <v>31925720935.16</v>
      </c>
      <c r="R47" s="186">
        <f t="shared" si="25"/>
        <v>6578316441.8400002</v>
      </c>
      <c r="S47" s="186">
        <f t="shared" si="25"/>
        <v>9674316739.4200001</v>
      </c>
      <c r="T47" s="186">
        <f t="shared" si="25"/>
        <v>5217077027.1300001</v>
      </c>
      <c r="U47" s="186">
        <f t="shared" si="25"/>
        <v>5183947331.4799995</v>
      </c>
      <c r="V47" s="186">
        <f t="shared" si="25"/>
        <v>5109970004.2799997</v>
      </c>
      <c r="W47" s="187">
        <f>+S47/O47*100</f>
        <v>25.125460597020034</v>
      </c>
      <c r="X47" s="187">
        <f>+T47/O47*100</f>
        <v>13.549428534074634</v>
      </c>
      <c r="Y47" s="188">
        <f>+V47/O47*100</f>
        <v>13.271257645652476</v>
      </c>
    </row>
    <row r="48" spans="11:25" ht="7.5" customHeight="1" x14ac:dyDescent="0.2"/>
    <row r="49" spans="11:22" ht="12.75" customHeight="1" x14ac:dyDescent="0.2">
      <c r="K49" s="179" t="s">
        <v>373</v>
      </c>
      <c r="M49" s="162"/>
      <c r="N49" s="162"/>
      <c r="O49" s="162"/>
      <c r="P49" s="162"/>
      <c r="U49" s="160"/>
    </row>
    <row r="50" spans="11:22" ht="14.25" customHeight="1" x14ac:dyDescent="0.2">
      <c r="K50" s="179"/>
      <c r="Q50" s="162"/>
      <c r="S50" s="162"/>
    </row>
    <row r="51" spans="11:22" x14ac:dyDescent="0.2">
      <c r="Q51" s="162"/>
      <c r="S51" s="162"/>
    </row>
    <row r="52" spans="11:22" x14ac:dyDescent="0.2">
      <c r="Q52" s="162"/>
      <c r="S52" s="162"/>
    </row>
    <row r="53" spans="11:22" x14ac:dyDescent="0.2">
      <c r="L53" s="162"/>
      <c r="Q53" s="162"/>
      <c r="S53" s="162"/>
    </row>
    <row r="55" spans="11:22" ht="15.75" x14ac:dyDescent="0.25">
      <c r="M55" s="180"/>
      <c r="N55" s="181"/>
      <c r="O55" s="181"/>
      <c r="P55" s="181"/>
      <c r="Q55" s="182"/>
      <c r="R55" s="180"/>
      <c r="S55" s="180"/>
      <c r="T55" s="181"/>
      <c r="U55" s="181"/>
      <c r="V55" s="181"/>
    </row>
    <row r="56" spans="11:22" ht="15.75" x14ac:dyDescent="0.25">
      <c r="M56" s="183" t="s">
        <v>375</v>
      </c>
      <c r="N56" s="183" t="s">
        <v>371</v>
      </c>
      <c r="O56" s="183"/>
      <c r="P56" s="183"/>
      <c r="Q56" s="184"/>
      <c r="R56" s="183"/>
      <c r="S56" s="183" t="s">
        <v>376</v>
      </c>
      <c r="T56" s="183" t="s">
        <v>383</v>
      </c>
      <c r="U56" s="183"/>
      <c r="V56" s="183"/>
    </row>
    <row r="57" spans="11:22" ht="15.75" x14ac:dyDescent="0.25">
      <c r="M57" s="183"/>
      <c r="N57" s="183" t="s">
        <v>374</v>
      </c>
      <c r="O57" s="183"/>
      <c r="P57" s="183"/>
      <c r="Q57" s="183"/>
      <c r="R57" s="183"/>
      <c r="S57" s="183"/>
      <c r="T57" s="183" t="s">
        <v>372</v>
      </c>
      <c r="U57" s="183"/>
      <c r="V57" s="183"/>
    </row>
    <row r="58" spans="11:22" ht="15.75" x14ac:dyDescent="0.25">
      <c r="M58" s="180"/>
      <c r="N58" s="180"/>
      <c r="O58" s="180"/>
      <c r="P58" s="180"/>
      <c r="Q58" s="180"/>
      <c r="R58" s="180"/>
      <c r="S58" s="180"/>
      <c r="T58" s="180"/>
      <c r="U58" s="180"/>
      <c r="V58" s="180"/>
    </row>
  </sheetData>
  <mergeCells count="4">
    <mergeCell ref="K36:Y36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16" t="s">
        <v>347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</row>
    <row r="3" spans="1:23" x14ac:dyDescent="0.2">
      <c r="A3" s="216" t="s">
        <v>348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</row>
    <row r="4" spans="1:23" x14ac:dyDescent="0.2">
      <c r="A4" s="216" t="s">
        <v>349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42" t="s">
        <v>382</v>
      </c>
      <c r="E4" s="243"/>
      <c r="F4" s="243"/>
      <c r="G4" s="243"/>
      <c r="H4" s="243"/>
      <c r="I4" s="243"/>
      <c r="J4" s="243"/>
      <c r="K4" s="244"/>
    </row>
    <row r="5" spans="2:11" ht="21" x14ac:dyDescent="0.25">
      <c r="B5" s="245" t="s">
        <v>351</v>
      </c>
      <c r="C5" s="247" t="s">
        <v>352</v>
      </c>
      <c r="D5" s="246" t="s">
        <v>353</v>
      </c>
      <c r="E5" s="248"/>
      <c r="F5" s="248"/>
      <c r="G5" s="248"/>
      <c r="H5" s="248" t="s">
        <v>354</v>
      </c>
      <c r="I5" s="248"/>
      <c r="J5" s="248"/>
      <c r="K5" s="249"/>
    </row>
    <row r="6" spans="2:11" ht="21" x14ac:dyDescent="0.25">
      <c r="B6" s="246"/>
      <c r="C6" s="235"/>
      <c r="D6" s="246" t="s">
        <v>355</v>
      </c>
      <c r="E6" s="248"/>
      <c r="F6" s="248" t="s">
        <v>356</v>
      </c>
      <c r="G6" s="248"/>
      <c r="H6" s="248" t="s">
        <v>355</v>
      </c>
      <c r="I6" s="248"/>
      <c r="J6" s="248" t="s">
        <v>356</v>
      </c>
      <c r="K6" s="249"/>
    </row>
    <row r="7" spans="2:11" ht="21" x14ac:dyDescent="0.35">
      <c r="B7" s="246"/>
      <c r="C7" s="235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MARZO 2017'!L41/1000000</f>
        <v>17180.475896</v>
      </c>
      <c r="D8" s="98">
        <v>0.92409060294914513</v>
      </c>
      <c r="E8" s="91">
        <f>D8*C8</f>
        <v>15876.316329687894</v>
      </c>
      <c r="F8" s="90">
        <f>+G8/C8</f>
        <v>0.28916111915599757</v>
      </c>
      <c r="G8" s="91">
        <f>+'EJE MARZO 2017'!S41/1000000</f>
        <v>4967.9256377199999</v>
      </c>
      <c r="H8" s="90">
        <v>0.91983862874214917</v>
      </c>
      <c r="I8" s="91">
        <f>+C8*H8</f>
        <v>15803.265389314187</v>
      </c>
      <c r="J8" s="90">
        <f>+K8/C8</f>
        <v>0.21924361701220246</v>
      </c>
      <c r="K8" s="99">
        <f>+'EJE MARZO 2017'!T41/1000000</f>
        <v>3766.7096774299998</v>
      </c>
    </row>
    <row r="9" spans="2:11" ht="21" x14ac:dyDescent="0.25">
      <c r="B9" s="105" t="s">
        <v>360</v>
      </c>
      <c r="C9" s="128">
        <f>+'EJE MARZO 2017'!L45/1000000</f>
        <v>12323.561481000001</v>
      </c>
      <c r="D9" s="98">
        <v>0.94046695163515126</v>
      </c>
      <c r="E9" s="91">
        <f>D9*C9</f>
        <v>11589.90229932444</v>
      </c>
      <c r="F9" s="90">
        <f>+G9/C9</f>
        <v>0.38190186408013099</v>
      </c>
      <c r="G9" s="91">
        <f>+'EJE MARZO 2017'!S45/1000000</f>
        <v>4706.3911017</v>
      </c>
      <c r="H9" s="90">
        <v>0.93122178299834424</v>
      </c>
      <c r="I9" s="91">
        <f>H9*C9</f>
        <v>11475.968895226537</v>
      </c>
      <c r="J9" s="90">
        <f>+K9/C9</f>
        <v>0.11769060039470905</v>
      </c>
      <c r="K9" s="100">
        <f>+'EJE MARZO 2017'!T45/1000000</f>
        <v>1450.3673497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0.32789806411246125</v>
      </c>
      <c r="G10" s="102">
        <f>SUM(G8:G9)</f>
        <v>9674.3167394199991</v>
      </c>
      <c r="H10" s="103">
        <f>+I10/C10</f>
        <v>0.92459326620181037</v>
      </c>
      <c r="I10" s="102">
        <f>SUM(I8:I9)</f>
        <v>27279.234284540726</v>
      </c>
      <c r="J10" s="103">
        <f>+K10/C10</f>
        <v>0.17682586828597888</v>
      </c>
      <c r="K10" s="104">
        <f>SUM(K8:K9)</f>
        <v>5217.0770271299998</v>
      </c>
    </row>
    <row r="11" spans="2:11" x14ac:dyDescent="0.25">
      <c r="B11" s="227" t="s">
        <v>362</v>
      </c>
      <c r="C11" s="227"/>
      <c r="D11" s="227"/>
      <c r="E11" s="227"/>
      <c r="F11" s="227"/>
      <c r="G11" s="227"/>
      <c r="H11" s="227"/>
      <c r="I11" s="227"/>
      <c r="J11" s="227"/>
      <c r="K11" s="227"/>
    </row>
    <row r="12" spans="2:11" ht="20.25" customHeight="1" x14ac:dyDescent="0.25">
      <c r="B12" s="241" t="s">
        <v>365</v>
      </c>
      <c r="C12" s="241"/>
      <c r="D12" s="85"/>
      <c r="E12" s="227" t="s">
        <v>363</v>
      </c>
      <c r="F12" s="227"/>
      <c r="G12" s="85"/>
      <c r="H12" s="69"/>
      <c r="I12" s="227" t="s">
        <v>364</v>
      </c>
      <c r="J12" s="227"/>
      <c r="K12" s="84"/>
    </row>
    <row r="15" spans="2:11" x14ac:dyDescent="0.25">
      <c r="D15" s="226"/>
      <c r="E15" s="226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39"/>
      <c r="C18" s="237" t="s">
        <v>28</v>
      </c>
      <c r="D18" s="237"/>
      <c r="E18" s="238" t="s">
        <v>29</v>
      </c>
      <c r="F18" s="238"/>
    </row>
    <row r="19" spans="2:6" ht="29.25" customHeight="1" thickBot="1" x14ac:dyDescent="0.3">
      <c r="B19" s="240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0.28916111915599757</v>
      </c>
      <c r="E20" s="86">
        <f>+H8</f>
        <v>0.91983862874214917</v>
      </c>
      <c r="F20" s="86">
        <f>+J8</f>
        <v>0.21924361701220246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0.38190186408013099</v>
      </c>
      <c r="E21" s="86">
        <f>+H9</f>
        <v>0.93122178299834424</v>
      </c>
      <c r="F21" s="86">
        <f>+J9</f>
        <v>0.11769060039470905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0.32789806411246125</v>
      </c>
      <c r="E22" s="86">
        <f>+H10</f>
        <v>0.92459326620181037</v>
      </c>
      <c r="F22" s="86">
        <f>+J10</f>
        <v>0.17682586828597888</v>
      </c>
    </row>
    <row r="57" spans="2:8" ht="15.75" thickBot="1" x14ac:dyDescent="0.3"/>
    <row r="58" spans="2:8" ht="24" thickBot="1" x14ac:dyDescent="0.4">
      <c r="B58" s="87"/>
      <c r="C58" s="228" t="str">
        <f>+MID(D4,13,35)</f>
        <v xml:space="preserve">Ejecucion a 31 de enero de 2016 </v>
      </c>
      <c r="D58" s="229"/>
      <c r="E58" s="229"/>
      <c r="F58" s="229"/>
      <c r="G58" s="230"/>
      <c r="H58" s="92"/>
    </row>
    <row r="59" spans="2:8" ht="42.75" customHeight="1" x14ac:dyDescent="0.25">
      <c r="B59" s="231" t="s">
        <v>351</v>
      </c>
      <c r="C59" s="233" t="s">
        <v>352</v>
      </c>
      <c r="D59" s="234" t="s">
        <v>353</v>
      </c>
      <c r="E59" s="234"/>
      <c r="F59" s="234" t="s">
        <v>354</v>
      </c>
      <c r="G59" s="235"/>
      <c r="H59" s="92"/>
    </row>
    <row r="60" spans="2:8" ht="21" x14ac:dyDescent="0.35">
      <c r="B60" s="232"/>
      <c r="C60" s="233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0.28916111915599757</v>
      </c>
      <c r="E61" s="91">
        <f>+G8</f>
        <v>4967.9256377199999</v>
      </c>
      <c r="F61" s="90">
        <f>+G61/C61</f>
        <v>0.21924361701220246</v>
      </c>
      <c r="G61" s="99">
        <f>+K8</f>
        <v>3766.7096774299998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0.38190186408013099</v>
      </c>
      <c r="E62" s="91">
        <f>+G9</f>
        <v>4706.3911017</v>
      </c>
      <c r="F62" s="90">
        <f>+G62/C62</f>
        <v>0.11769060039470905</v>
      </c>
      <c r="G62" s="100">
        <f>+K9</f>
        <v>1450.3673497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0.32789806411246125</v>
      </c>
      <c r="E63" s="102">
        <f>SUM(E61:E62)</f>
        <v>9674.3167394199991</v>
      </c>
      <c r="F63" s="103">
        <f>+G63/C63</f>
        <v>0.17682586828597888</v>
      </c>
      <c r="G63" s="104">
        <f>SUM(G61:G62)</f>
        <v>5217.0770271299998</v>
      </c>
      <c r="H63" s="92"/>
    </row>
    <row r="64" spans="2:8" ht="35.25" customHeight="1" x14ac:dyDescent="0.25">
      <c r="B64" s="236" t="s">
        <v>362</v>
      </c>
      <c r="C64" s="236"/>
      <c r="D64" s="236"/>
      <c r="E64" s="236"/>
      <c r="F64" s="236"/>
      <c r="G64" s="236"/>
      <c r="H64" s="92"/>
    </row>
    <row r="65" spans="2:7" x14ac:dyDescent="0.25">
      <c r="B65" s="227"/>
      <c r="C65" s="227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20"/>
      <c r="C69" s="222" t="s">
        <v>28</v>
      </c>
      <c r="D69" s="223"/>
      <c r="E69" s="222" t="s">
        <v>29</v>
      </c>
      <c r="F69" s="223"/>
    </row>
    <row r="70" spans="2:7" ht="15.75" thickBot="1" x14ac:dyDescent="0.3">
      <c r="B70" s="221"/>
      <c r="C70" s="224"/>
      <c r="D70" s="225"/>
      <c r="E70" s="224"/>
      <c r="F70" s="225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0.28916111915599757</v>
      </c>
      <c r="D71" s="75">
        <f>+E61</f>
        <v>4967.9256377199999</v>
      </c>
      <c r="E71" s="74">
        <f t="shared" si="0"/>
        <v>0.21924361701220246</v>
      </c>
      <c r="F71" s="75">
        <f t="shared" si="0"/>
        <v>3766.7096774299998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0.38190186408013099</v>
      </c>
      <c r="D72" s="75">
        <f t="shared" si="0"/>
        <v>4706.3911017</v>
      </c>
      <c r="E72" s="74">
        <f t="shared" si="0"/>
        <v>0.11769060039470905</v>
      </c>
      <c r="F72" s="75">
        <f t="shared" si="0"/>
        <v>1450.3673497</v>
      </c>
    </row>
    <row r="73" spans="2:7" ht="21.75" thickTop="1" thickBot="1" x14ac:dyDescent="0.3">
      <c r="B73" s="73" t="str">
        <f>+B22</f>
        <v>Total : 25.133</v>
      </c>
      <c r="C73" s="74">
        <f t="shared" si="0"/>
        <v>0.32789806411246125</v>
      </c>
      <c r="D73" s="75">
        <f t="shared" si="0"/>
        <v>9674.3167394199991</v>
      </c>
      <c r="E73" s="74">
        <f t="shared" si="0"/>
        <v>0.17682586828597888</v>
      </c>
      <c r="F73" s="75">
        <f t="shared" si="0"/>
        <v>5217.0770271299998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17" t="s">
        <v>377</v>
      </c>
      <c r="C110" s="218"/>
      <c r="D110" s="219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MARZO 2017'!W21</f>
        <v>4.95</v>
      </c>
      <c r="F111" s="122">
        <f>+'EJE MARZO 2017'!X21</f>
        <v>0.89999999999999991</v>
      </c>
      <c r="G111" s="123">
        <f>+'EJE MARZO 2017'!Y21</f>
        <v>0.89999999999999991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MARZO 2017'!W22</f>
        <v>0</v>
      </c>
      <c r="F112" s="124">
        <f>+'EJE MARZO 2017'!X22</f>
        <v>0</v>
      </c>
      <c r="G112" s="125">
        <f>+'EJE MARZO 2017'!Y22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MARZO 2017'!W23</f>
        <v>32.466043985251289</v>
      </c>
      <c r="F113" s="124">
        <f>+'EJE MARZO 2017'!X23</f>
        <v>20.038007297856332</v>
      </c>
      <c r="G113" s="125">
        <f>+'EJE MARZO 2017'!Y23</f>
        <v>19.146603505517234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MARZO 2017'!W24</f>
        <v>6.9432983313794523</v>
      </c>
      <c r="F114" s="124">
        <f>+'EJE MARZO 2017'!X24</f>
        <v>0</v>
      </c>
      <c r="G114" s="125">
        <f>+'EJE MARZO 2017'!Y24</f>
        <v>0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MARZO 2017'!W27</f>
        <v>16.721628474883026</v>
      </c>
      <c r="F115" s="126">
        <f>+'EJE MARZO 2017'!X27</f>
        <v>0</v>
      </c>
      <c r="G115" s="127">
        <f>+'EJE MARZO 2017'!Y27</f>
        <v>0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8"/>
  <sheetViews>
    <sheetView topLeftCell="A7" workbookViewId="0">
      <selection activeCell="I16" sqref="I16"/>
    </sheetView>
  </sheetViews>
  <sheetFormatPr baseColWidth="10" defaultRowHeight="15" x14ac:dyDescent="0.25"/>
  <cols>
    <col min="1" max="1" width="13.42578125" customWidth="1"/>
    <col min="2" max="2" width="24.28515625" customWidth="1"/>
    <col min="3" max="3" width="11.42578125" bestFit="1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393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0</v>
      </c>
      <c r="R5" s="7">
        <v>0</v>
      </c>
      <c r="S5" s="7">
        <v>7487961949</v>
      </c>
      <c r="T5" s="7">
        <v>0</v>
      </c>
      <c r="U5" s="7">
        <v>7487961949</v>
      </c>
      <c r="V5" s="7">
        <v>0</v>
      </c>
      <c r="W5" s="7">
        <v>1831805285</v>
      </c>
      <c r="X5" s="7">
        <v>1831401575</v>
      </c>
      <c r="Y5" s="7">
        <v>1831401575</v>
      </c>
      <c r="Z5" s="7">
        <v>1831401575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0</v>
      </c>
      <c r="R6" s="7">
        <v>0</v>
      </c>
      <c r="S6" s="7">
        <v>842022075</v>
      </c>
      <c r="T6" s="7">
        <v>0</v>
      </c>
      <c r="U6" s="7">
        <v>842022075</v>
      </c>
      <c r="V6" s="7">
        <v>0</v>
      </c>
      <c r="W6" s="7">
        <v>220432294</v>
      </c>
      <c r="X6" s="7">
        <v>220432294</v>
      </c>
      <c r="Y6" s="7">
        <v>220432294</v>
      </c>
      <c r="Z6" s="7">
        <v>220432294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0</v>
      </c>
      <c r="R7" s="7">
        <v>0</v>
      </c>
      <c r="S7" s="7">
        <v>2123532060</v>
      </c>
      <c r="T7" s="7">
        <v>0</v>
      </c>
      <c r="U7" s="7">
        <v>2123532060</v>
      </c>
      <c r="V7" s="7">
        <v>0</v>
      </c>
      <c r="W7" s="7">
        <v>243011300</v>
      </c>
      <c r="X7" s="7">
        <v>243011300</v>
      </c>
      <c r="Y7" s="7">
        <v>243011300</v>
      </c>
      <c r="Z7" s="7">
        <v>243011300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33972743</v>
      </c>
      <c r="X8" s="7">
        <v>33972743</v>
      </c>
      <c r="Y8" s="7">
        <v>33972743</v>
      </c>
      <c r="Z8" s="7">
        <v>33972743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120799896</v>
      </c>
      <c r="Q9" s="7">
        <v>0</v>
      </c>
      <c r="R9" s="7">
        <v>0</v>
      </c>
      <c r="S9" s="7">
        <v>120799896</v>
      </c>
      <c r="T9" s="7">
        <v>0</v>
      </c>
      <c r="U9" s="7">
        <v>21191920</v>
      </c>
      <c r="V9" s="7">
        <v>99607976</v>
      </c>
      <c r="W9" s="7">
        <v>8168100</v>
      </c>
      <c r="X9" s="7">
        <v>113100</v>
      </c>
      <c r="Y9" s="7">
        <v>113100</v>
      </c>
      <c r="Z9" s="7">
        <v>113100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3089301793</v>
      </c>
      <c r="Q10" s="7">
        <v>0</v>
      </c>
      <c r="R10" s="7">
        <v>0</v>
      </c>
      <c r="S10" s="7">
        <v>3089301793</v>
      </c>
      <c r="T10" s="7">
        <v>0</v>
      </c>
      <c r="U10" s="7">
        <v>3089301793</v>
      </c>
      <c r="V10" s="7">
        <v>0</v>
      </c>
      <c r="W10" s="7">
        <v>942370560</v>
      </c>
      <c r="X10" s="7">
        <v>941953560</v>
      </c>
      <c r="Y10" s="7">
        <v>941953560</v>
      </c>
      <c r="Z10" s="7">
        <v>941953560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6801000</v>
      </c>
      <c r="R11" s="7">
        <v>0</v>
      </c>
      <c r="S11" s="7">
        <v>35801000</v>
      </c>
      <c r="T11" s="7">
        <v>0</v>
      </c>
      <c r="U11" s="7">
        <v>35801000</v>
      </c>
      <c r="V11" s="7">
        <v>0</v>
      </c>
      <c r="W11" s="7">
        <v>35558700</v>
      </c>
      <c r="X11" s="7">
        <v>35558700</v>
      </c>
      <c r="Y11" s="7">
        <v>35558700</v>
      </c>
      <c r="Z11" s="7">
        <v>35558700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2607974403</v>
      </c>
      <c r="Q12" s="7">
        <v>0</v>
      </c>
      <c r="R12" s="7">
        <v>6801000</v>
      </c>
      <c r="S12" s="7">
        <v>2601173403</v>
      </c>
      <c r="T12" s="7">
        <v>0</v>
      </c>
      <c r="U12" s="7">
        <v>1950234324.1600001</v>
      </c>
      <c r="V12" s="7">
        <v>650939078.84000003</v>
      </c>
      <c r="W12" s="7">
        <v>1606971107.72</v>
      </c>
      <c r="X12" s="7">
        <v>414630857.43000001</v>
      </c>
      <c r="Y12" s="7">
        <v>395479061.77999997</v>
      </c>
      <c r="Z12" s="7">
        <v>395479061.77999997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30131244</v>
      </c>
      <c r="Q13" s="7">
        <v>0</v>
      </c>
      <c r="R13" s="7">
        <v>0</v>
      </c>
      <c r="S13" s="7">
        <v>30131244</v>
      </c>
      <c r="T13" s="7">
        <v>0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194594400</v>
      </c>
      <c r="Q14" s="7">
        <v>0</v>
      </c>
      <c r="R14" s="7">
        <v>0</v>
      </c>
      <c r="S14" s="7">
        <v>194594400</v>
      </c>
      <c r="T14" s="7">
        <v>0</v>
      </c>
      <c r="U14" s="7">
        <v>194594400</v>
      </c>
      <c r="V14" s="7">
        <v>0</v>
      </c>
      <c r="W14" s="7">
        <v>45635548</v>
      </c>
      <c r="X14" s="7">
        <v>45635548</v>
      </c>
      <c r="Y14" s="7">
        <v>45635548</v>
      </c>
      <c r="Z14" s="7">
        <v>45635548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371730902</v>
      </c>
      <c r="Q15" s="7">
        <v>0</v>
      </c>
      <c r="R15" s="7">
        <v>0</v>
      </c>
      <c r="S15" s="7">
        <v>371730902</v>
      </c>
      <c r="T15" s="7">
        <v>0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384</v>
      </c>
      <c r="D16" s="4" t="s">
        <v>71</v>
      </c>
      <c r="E16" s="4" t="s">
        <v>385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378</v>
      </c>
      <c r="P16" s="7">
        <v>2000000000</v>
      </c>
      <c r="Q16" s="7">
        <v>0</v>
      </c>
      <c r="R16" s="7">
        <v>0</v>
      </c>
      <c r="S16" s="7">
        <v>2000000000</v>
      </c>
      <c r="T16" s="7">
        <v>0</v>
      </c>
      <c r="U16" s="7">
        <v>2000000000</v>
      </c>
      <c r="V16" s="7">
        <v>0</v>
      </c>
      <c r="W16" s="7">
        <v>99000000</v>
      </c>
      <c r="X16" s="7">
        <v>18000000</v>
      </c>
      <c r="Y16" s="7">
        <v>18000000</v>
      </c>
      <c r="Z16" s="7">
        <v>18000000</v>
      </c>
    </row>
    <row r="17" spans="1:26" ht="33.75" x14ac:dyDescent="0.25">
      <c r="A17" s="4" t="s">
        <v>32</v>
      </c>
      <c r="B17" s="5" t="s">
        <v>33</v>
      </c>
      <c r="C17" s="6" t="s">
        <v>384</v>
      </c>
      <c r="D17" s="4" t="s">
        <v>71</v>
      </c>
      <c r="E17" s="4" t="s">
        <v>385</v>
      </c>
      <c r="F17" s="4" t="s">
        <v>73</v>
      </c>
      <c r="G17" s="4" t="s">
        <v>36</v>
      </c>
      <c r="H17" s="4"/>
      <c r="I17" s="4"/>
      <c r="J17" s="4"/>
      <c r="K17" s="4"/>
      <c r="L17" s="4" t="s">
        <v>38</v>
      </c>
      <c r="M17" s="4" t="s">
        <v>106</v>
      </c>
      <c r="N17" s="4" t="s">
        <v>40</v>
      </c>
      <c r="O17" s="5" t="s">
        <v>378</v>
      </c>
      <c r="P17" s="7">
        <v>500000000</v>
      </c>
      <c r="Q17" s="7">
        <v>0</v>
      </c>
      <c r="R17" s="7">
        <v>0</v>
      </c>
      <c r="S17" s="7">
        <v>500000000</v>
      </c>
      <c r="T17" s="7">
        <v>0</v>
      </c>
      <c r="U17" s="7">
        <v>500000000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386</v>
      </c>
      <c r="D18" s="4" t="s">
        <v>71</v>
      </c>
      <c r="E18" s="4" t="s">
        <v>387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77</v>
      </c>
      <c r="P18" s="7">
        <v>3497281509</v>
      </c>
      <c r="Q18" s="7">
        <v>0</v>
      </c>
      <c r="R18" s="7">
        <v>0</v>
      </c>
      <c r="S18" s="7">
        <v>3497281509</v>
      </c>
      <c r="T18" s="7">
        <v>0</v>
      </c>
      <c r="U18" s="7">
        <v>3490867639</v>
      </c>
      <c r="V18" s="7">
        <v>6413870</v>
      </c>
      <c r="W18" s="7">
        <v>1135428953</v>
      </c>
      <c r="X18" s="7">
        <v>700785524</v>
      </c>
      <c r="Y18" s="7">
        <v>697002624</v>
      </c>
      <c r="Z18" s="7">
        <v>669610624</v>
      </c>
    </row>
    <row r="19" spans="1:26" ht="56.25" x14ac:dyDescent="0.25">
      <c r="A19" s="4" t="s">
        <v>32</v>
      </c>
      <c r="B19" s="5" t="s">
        <v>33</v>
      </c>
      <c r="C19" s="6" t="s">
        <v>386</v>
      </c>
      <c r="D19" s="4" t="s">
        <v>71</v>
      </c>
      <c r="E19" s="4" t="s">
        <v>387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5015140505</v>
      </c>
      <c r="R19" s="7">
        <v>0</v>
      </c>
      <c r="S19" s="7">
        <v>5015140505</v>
      </c>
      <c r="T19" s="7">
        <v>0</v>
      </c>
      <c r="U19" s="7">
        <v>3431843000</v>
      </c>
      <c r="V19" s="7">
        <v>1583297505</v>
      </c>
      <c r="W19" s="7">
        <v>348216167</v>
      </c>
      <c r="X19" s="7">
        <v>0</v>
      </c>
      <c r="Y19" s="7">
        <v>0</v>
      </c>
      <c r="Z19" s="7">
        <v>0</v>
      </c>
    </row>
    <row r="20" spans="1:26" ht="56.25" x14ac:dyDescent="0.25">
      <c r="A20" s="4" t="s">
        <v>32</v>
      </c>
      <c r="B20" s="5" t="s">
        <v>33</v>
      </c>
      <c r="C20" s="6" t="s">
        <v>386</v>
      </c>
      <c r="D20" s="4" t="s">
        <v>71</v>
      </c>
      <c r="E20" s="4" t="s">
        <v>387</v>
      </c>
      <c r="F20" s="4" t="s">
        <v>73</v>
      </c>
      <c r="G20" s="4" t="s">
        <v>36</v>
      </c>
      <c r="H20" s="4"/>
      <c r="I20" s="4"/>
      <c r="J20" s="4"/>
      <c r="K20" s="4"/>
      <c r="L20" s="4" t="s">
        <v>38</v>
      </c>
      <c r="M20" s="4" t="s">
        <v>106</v>
      </c>
      <c r="N20" s="4" t="s">
        <v>40</v>
      </c>
      <c r="O20" s="5" t="s">
        <v>77</v>
      </c>
      <c r="P20" s="7">
        <v>1202718491</v>
      </c>
      <c r="Q20" s="7">
        <v>0</v>
      </c>
      <c r="R20" s="7">
        <v>0</v>
      </c>
      <c r="S20" s="7">
        <v>1202718491</v>
      </c>
      <c r="T20" s="7">
        <v>0</v>
      </c>
      <c r="U20" s="7">
        <v>1117303650</v>
      </c>
      <c r="V20" s="7">
        <v>85414841</v>
      </c>
      <c r="W20" s="7">
        <v>1019531805.7</v>
      </c>
      <c r="X20" s="7">
        <v>243893685.69999999</v>
      </c>
      <c r="Y20" s="7">
        <v>233698685.69999999</v>
      </c>
      <c r="Z20" s="7">
        <v>202736313.19999999</v>
      </c>
    </row>
    <row r="21" spans="1:26" ht="45" x14ac:dyDescent="0.25">
      <c r="A21" s="4" t="s">
        <v>32</v>
      </c>
      <c r="B21" s="5" t="s">
        <v>33</v>
      </c>
      <c r="C21" s="6" t="s">
        <v>388</v>
      </c>
      <c r="D21" s="4" t="s">
        <v>71</v>
      </c>
      <c r="E21" s="4" t="s">
        <v>387</v>
      </c>
      <c r="F21" s="4" t="s">
        <v>73</v>
      </c>
      <c r="G21" s="4" t="s">
        <v>52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381</v>
      </c>
      <c r="P21" s="7">
        <v>653464481</v>
      </c>
      <c r="Q21" s="7">
        <v>0</v>
      </c>
      <c r="R21" s="7">
        <v>0</v>
      </c>
      <c r="S21" s="7">
        <v>653464481</v>
      </c>
      <c r="T21" s="7">
        <v>0</v>
      </c>
      <c r="U21" s="7">
        <v>494173250</v>
      </c>
      <c r="V21" s="7">
        <v>159291231</v>
      </c>
      <c r="W21" s="7">
        <v>409178046</v>
      </c>
      <c r="X21" s="7">
        <v>128011390</v>
      </c>
      <c r="Y21" s="7">
        <v>128011390</v>
      </c>
      <c r="Z21" s="7">
        <v>118898435.3</v>
      </c>
    </row>
    <row r="22" spans="1:26" ht="45" x14ac:dyDescent="0.25">
      <c r="A22" s="4" t="s">
        <v>32</v>
      </c>
      <c r="B22" s="5" t="s">
        <v>33</v>
      </c>
      <c r="C22" s="6" t="s">
        <v>388</v>
      </c>
      <c r="D22" s="4" t="s">
        <v>71</v>
      </c>
      <c r="E22" s="4" t="s">
        <v>387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62</v>
      </c>
      <c r="N22" s="4" t="s">
        <v>63</v>
      </c>
      <c r="O22" s="5" t="s">
        <v>381</v>
      </c>
      <c r="P22" s="7">
        <v>0</v>
      </c>
      <c r="Q22" s="7">
        <v>3984859495</v>
      </c>
      <c r="R22" s="7">
        <v>0</v>
      </c>
      <c r="S22" s="7">
        <v>3984859495</v>
      </c>
      <c r="T22" s="7">
        <v>0</v>
      </c>
      <c r="U22" s="7">
        <v>1452860000</v>
      </c>
      <c r="V22" s="7">
        <v>2531999495</v>
      </c>
      <c r="W22" s="7">
        <v>666333400</v>
      </c>
      <c r="X22" s="7">
        <v>0</v>
      </c>
      <c r="Y22" s="7">
        <v>0</v>
      </c>
      <c r="Z22" s="7">
        <v>0</v>
      </c>
    </row>
    <row r="23" spans="1:26" ht="33.75" x14ac:dyDescent="0.25">
      <c r="A23" s="4" t="s">
        <v>32</v>
      </c>
      <c r="B23" s="5" t="s">
        <v>33</v>
      </c>
      <c r="C23" s="6" t="s">
        <v>389</v>
      </c>
      <c r="D23" s="4" t="s">
        <v>71</v>
      </c>
      <c r="E23" s="4" t="s">
        <v>390</v>
      </c>
      <c r="F23" s="4" t="s">
        <v>73</v>
      </c>
      <c r="G23" s="4" t="s">
        <v>36</v>
      </c>
      <c r="H23" s="4"/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379</v>
      </c>
      <c r="P23" s="7">
        <v>470097000</v>
      </c>
      <c r="Q23" s="7">
        <v>0</v>
      </c>
      <c r="R23" s="7">
        <v>0</v>
      </c>
      <c r="S23" s="7">
        <v>470097000</v>
      </c>
      <c r="T23" s="7">
        <v>0</v>
      </c>
      <c r="U23" s="7">
        <v>470095599</v>
      </c>
      <c r="V23" s="7">
        <v>1401</v>
      </c>
      <c r="W23" s="7">
        <v>25361000</v>
      </c>
      <c r="X23" s="7">
        <v>0</v>
      </c>
      <c r="Y23" s="7">
        <v>0</v>
      </c>
      <c r="Z23" s="7">
        <v>0</v>
      </c>
    </row>
    <row r="24" spans="1:26" ht="45" x14ac:dyDescent="0.25">
      <c r="A24" s="4" t="s">
        <v>32</v>
      </c>
      <c r="B24" s="5" t="s">
        <v>33</v>
      </c>
      <c r="C24" s="6" t="s">
        <v>391</v>
      </c>
      <c r="D24" s="4" t="s">
        <v>71</v>
      </c>
      <c r="E24" s="4" t="s">
        <v>390</v>
      </c>
      <c r="F24" s="4" t="s">
        <v>73</v>
      </c>
      <c r="G24" s="4" t="s">
        <v>52</v>
      </c>
      <c r="H24" s="4"/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83</v>
      </c>
      <c r="P24" s="7">
        <v>2500000000</v>
      </c>
      <c r="Q24" s="7">
        <v>0</v>
      </c>
      <c r="R24" s="7">
        <v>0</v>
      </c>
      <c r="S24" s="7">
        <v>2500000000</v>
      </c>
      <c r="T24" s="7">
        <v>0</v>
      </c>
      <c r="U24" s="7">
        <v>2442807041</v>
      </c>
      <c r="V24" s="7">
        <v>57192959</v>
      </c>
      <c r="W24" s="7">
        <v>902531311</v>
      </c>
      <c r="X24" s="7">
        <v>349676750</v>
      </c>
      <c r="Y24" s="7">
        <v>349676750</v>
      </c>
      <c r="Z24" s="7">
        <v>343166750</v>
      </c>
    </row>
    <row r="25" spans="1:26" ht="45" x14ac:dyDescent="0.25">
      <c r="A25" s="4" t="s">
        <v>32</v>
      </c>
      <c r="B25" s="5" t="s">
        <v>33</v>
      </c>
      <c r="C25" s="6" t="s">
        <v>391</v>
      </c>
      <c r="D25" s="4" t="s">
        <v>71</v>
      </c>
      <c r="E25" s="4" t="s">
        <v>390</v>
      </c>
      <c r="F25" s="4" t="s">
        <v>73</v>
      </c>
      <c r="G25" s="4" t="s">
        <v>52</v>
      </c>
      <c r="H25" s="4"/>
      <c r="I25" s="4"/>
      <c r="J25" s="4"/>
      <c r="K25" s="4"/>
      <c r="L25" s="4" t="s">
        <v>38</v>
      </c>
      <c r="M25" s="4" t="s">
        <v>106</v>
      </c>
      <c r="N25" s="4" t="s">
        <v>40</v>
      </c>
      <c r="O25" s="5" t="s">
        <v>83</v>
      </c>
      <c r="P25" s="7">
        <v>1000000000</v>
      </c>
      <c r="Q25" s="7">
        <v>0</v>
      </c>
      <c r="R25" s="7">
        <v>0</v>
      </c>
      <c r="S25" s="7">
        <v>1000000000</v>
      </c>
      <c r="T25" s="7">
        <v>0</v>
      </c>
      <c r="U25" s="7">
        <v>45810419</v>
      </c>
      <c r="V25" s="7">
        <v>954189581</v>
      </c>
      <c r="W25" s="7">
        <v>45810419</v>
      </c>
      <c r="X25" s="7">
        <v>0</v>
      </c>
      <c r="Y25" s="7">
        <v>0</v>
      </c>
      <c r="Z25" s="7">
        <v>0</v>
      </c>
    </row>
    <row r="26" spans="1:26" ht="67.5" x14ac:dyDescent="0.25">
      <c r="A26" s="4" t="s">
        <v>32</v>
      </c>
      <c r="B26" s="5" t="s">
        <v>33</v>
      </c>
      <c r="C26" s="6" t="s">
        <v>392</v>
      </c>
      <c r="D26" s="4" t="s">
        <v>71</v>
      </c>
      <c r="E26" s="4" t="s">
        <v>390</v>
      </c>
      <c r="F26" s="4" t="s">
        <v>73</v>
      </c>
      <c r="G26" s="4" t="s">
        <v>57</v>
      </c>
      <c r="H26" s="4"/>
      <c r="I26" s="4"/>
      <c r="J26" s="4"/>
      <c r="K26" s="4"/>
      <c r="L26" s="4" t="s">
        <v>38</v>
      </c>
      <c r="M26" s="4" t="s">
        <v>39</v>
      </c>
      <c r="N26" s="4" t="s">
        <v>40</v>
      </c>
      <c r="O26" s="5" t="s">
        <v>380</v>
      </c>
      <c r="P26" s="7">
        <v>500000000</v>
      </c>
      <c r="Q26" s="7">
        <v>0</v>
      </c>
      <c r="R26" s="7">
        <v>0</v>
      </c>
      <c r="S26" s="7">
        <v>500000000</v>
      </c>
      <c r="T26" s="7">
        <v>0</v>
      </c>
      <c r="U26" s="7">
        <v>451893642</v>
      </c>
      <c r="V26" s="7">
        <v>48106358</v>
      </c>
      <c r="W26" s="7">
        <v>55000000</v>
      </c>
      <c r="X26" s="7">
        <v>10000000</v>
      </c>
      <c r="Y26" s="7">
        <v>10000000</v>
      </c>
      <c r="Z26" s="7">
        <v>10000000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29504037377</v>
      </c>
      <c r="Q27" s="7">
        <v>9006801000</v>
      </c>
      <c r="R27" s="7">
        <v>6801000</v>
      </c>
      <c r="S27" s="7">
        <v>38504037377</v>
      </c>
      <c r="T27" s="7">
        <v>0</v>
      </c>
      <c r="U27" s="7">
        <v>31925720935.16</v>
      </c>
      <c r="V27" s="7">
        <v>6578316441.8400002</v>
      </c>
      <c r="W27" s="7">
        <v>9674316739.4200001</v>
      </c>
      <c r="X27" s="7">
        <v>5217077027.1300001</v>
      </c>
      <c r="Y27" s="7">
        <v>5183947331.4799995</v>
      </c>
      <c r="Z27" s="7">
        <v>5109970004.2799997</v>
      </c>
    </row>
    <row r="28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MARZO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2017-02-09T22:24:09Z</cp:lastPrinted>
  <dcterms:created xsi:type="dcterms:W3CDTF">2015-08-03T13:34:35Z</dcterms:created>
  <dcterms:modified xsi:type="dcterms:W3CDTF">2017-04-04T21:30:44Z</dcterms:modified>
</cp:coreProperties>
</file>