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mateus\Mis documentos\DAFP\2017\EJECUCION CIERRE DE MES\EJECUCION WEB 2017\"/>
    </mc:Choice>
  </mc:AlternateContent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DICIEMBRE 2017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2" hidden="1">'EJE DICIEMBRE 2017'!$B$6:$Y$50</definedName>
    <definedName name="_xlnm._FilterDatabase" localSheetId="3" hidden="1">'EJE JUL 2015 (2)'!$A$6:$W$42</definedName>
  </definedNames>
  <calcPr calcId="162913"/>
</workbook>
</file>

<file path=xl/calcChain.xml><?xml version="1.0" encoding="utf-8"?>
<calcChain xmlns="http://schemas.openxmlformats.org/spreadsheetml/2006/main">
  <c r="S43" i="4" l="1"/>
  <c r="M24" i="4"/>
  <c r="N24" i="4"/>
  <c r="O24" i="4"/>
  <c r="P24" i="4"/>
  <c r="Q24" i="4"/>
  <c r="R24" i="4"/>
  <c r="S24" i="4"/>
  <c r="T24" i="4"/>
  <c r="U24" i="4"/>
  <c r="V24" i="4"/>
  <c r="M25" i="4"/>
  <c r="N25" i="4"/>
  <c r="O25" i="4"/>
  <c r="P25" i="4"/>
  <c r="Q25" i="4"/>
  <c r="R25" i="4"/>
  <c r="S25" i="4"/>
  <c r="T25" i="4"/>
  <c r="U25" i="4"/>
  <c r="V25" i="4"/>
  <c r="M26" i="4"/>
  <c r="N26" i="4"/>
  <c r="O26" i="4"/>
  <c r="P26" i="4"/>
  <c r="Q26" i="4"/>
  <c r="R26" i="4"/>
  <c r="S26" i="4"/>
  <c r="T26" i="4"/>
  <c r="U26" i="4"/>
  <c r="V26" i="4"/>
  <c r="M27" i="4"/>
  <c r="N27" i="4"/>
  <c r="O27" i="4"/>
  <c r="P27" i="4"/>
  <c r="Q27" i="4"/>
  <c r="R27" i="4"/>
  <c r="S27" i="4"/>
  <c r="T27" i="4"/>
  <c r="U27" i="4"/>
  <c r="V27" i="4"/>
  <c r="M28" i="4"/>
  <c r="N28" i="4"/>
  <c r="O28" i="4"/>
  <c r="P28" i="4"/>
  <c r="Q28" i="4"/>
  <c r="R28" i="4"/>
  <c r="S28" i="4"/>
  <c r="T28" i="4"/>
  <c r="U28" i="4"/>
  <c r="V28" i="4"/>
  <c r="M29" i="4"/>
  <c r="N29" i="4"/>
  <c r="O29" i="4"/>
  <c r="P29" i="4"/>
  <c r="Q29" i="4"/>
  <c r="R29" i="4"/>
  <c r="S29" i="4"/>
  <c r="T29" i="4"/>
  <c r="U29" i="4"/>
  <c r="V29" i="4"/>
  <c r="M30" i="4"/>
  <c r="N30" i="4"/>
  <c r="O30" i="4"/>
  <c r="P30" i="4"/>
  <c r="Q30" i="4"/>
  <c r="R30" i="4"/>
  <c r="S30" i="4"/>
  <c r="T30" i="4"/>
  <c r="U30" i="4"/>
  <c r="V30" i="4"/>
  <c r="M31" i="4"/>
  <c r="N31" i="4"/>
  <c r="O31" i="4"/>
  <c r="P31" i="4"/>
  <c r="Q31" i="4"/>
  <c r="R31" i="4"/>
  <c r="S31" i="4"/>
  <c r="T31" i="4"/>
  <c r="U31" i="4"/>
  <c r="V31" i="4"/>
  <c r="M32" i="4"/>
  <c r="N32" i="4"/>
  <c r="O32" i="4"/>
  <c r="P32" i="4"/>
  <c r="Q32" i="4"/>
  <c r="R32" i="4"/>
  <c r="S32" i="4"/>
  <c r="T32" i="4"/>
  <c r="U32" i="4"/>
  <c r="V32" i="4"/>
  <c r="M33" i="4"/>
  <c r="N33" i="4"/>
  <c r="O33" i="4"/>
  <c r="P33" i="4"/>
  <c r="Q33" i="4"/>
  <c r="R33" i="4"/>
  <c r="S33" i="4"/>
  <c r="T33" i="4"/>
  <c r="U33" i="4"/>
  <c r="V33" i="4"/>
  <c r="M34" i="4"/>
  <c r="N34" i="4"/>
  <c r="O34" i="4"/>
  <c r="P34" i="4"/>
  <c r="Q34" i="4"/>
  <c r="R34" i="4"/>
  <c r="S34" i="4"/>
  <c r="T34" i="4"/>
  <c r="U34" i="4"/>
  <c r="V34" i="4"/>
  <c r="L25" i="4"/>
  <c r="L26" i="4"/>
  <c r="L27" i="4"/>
  <c r="L28" i="4"/>
  <c r="L29" i="4"/>
  <c r="L30" i="4"/>
  <c r="L31" i="4"/>
  <c r="L32" i="4"/>
  <c r="L33" i="4"/>
  <c r="L34" i="4"/>
  <c r="L24" i="4"/>
  <c r="L46" i="4" s="1"/>
  <c r="M15" i="4"/>
  <c r="M42" i="4" s="1"/>
  <c r="N15" i="4"/>
  <c r="N42" i="4" s="1"/>
  <c r="O15" i="4"/>
  <c r="O42" i="4" s="1"/>
  <c r="P15" i="4"/>
  <c r="P42" i="4" s="1"/>
  <c r="Q15" i="4"/>
  <c r="Q42" i="4" s="1"/>
  <c r="R15" i="4"/>
  <c r="R42" i="4" s="1"/>
  <c r="S15" i="4"/>
  <c r="S42" i="4" s="1"/>
  <c r="T15" i="4"/>
  <c r="T42" i="4" s="1"/>
  <c r="U15" i="4"/>
  <c r="U42" i="4" s="1"/>
  <c r="V15" i="4"/>
  <c r="V42" i="4" s="1"/>
  <c r="M16" i="4"/>
  <c r="N16" i="4"/>
  <c r="O16" i="4"/>
  <c r="P16" i="4"/>
  <c r="Q16" i="4"/>
  <c r="R16" i="4"/>
  <c r="S16" i="4"/>
  <c r="T16" i="4"/>
  <c r="U16" i="4"/>
  <c r="V16" i="4"/>
  <c r="L19" i="4"/>
  <c r="M19" i="4"/>
  <c r="N19" i="4"/>
  <c r="O19" i="4"/>
  <c r="P19" i="4"/>
  <c r="Q19" i="4"/>
  <c r="R19" i="4"/>
  <c r="S19" i="4"/>
  <c r="T19" i="4"/>
  <c r="U19" i="4"/>
  <c r="V19" i="4"/>
  <c r="L20" i="4"/>
  <c r="M20" i="4"/>
  <c r="N20" i="4"/>
  <c r="O20" i="4"/>
  <c r="P20" i="4"/>
  <c r="Q20" i="4"/>
  <c r="R20" i="4"/>
  <c r="S20" i="4"/>
  <c r="T20" i="4"/>
  <c r="U20" i="4"/>
  <c r="V20" i="4"/>
  <c r="L21" i="4"/>
  <c r="M21" i="4"/>
  <c r="N21" i="4"/>
  <c r="O21" i="4"/>
  <c r="P21" i="4"/>
  <c r="Q21" i="4"/>
  <c r="R21" i="4"/>
  <c r="S21" i="4"/>
  <c r="T21" i="4"/>
  <c r="U21" i="4"/>
  <c r="V21" i="4"/>
  <c r="M18" i="4"/>
  <c r="M43" i="4" s="1"/>
  <c r="N18" i="4"/>
  <c r="N43" i="4" s="1"/>
  <c r="O18" i="4"/>
  <c r="O43" i="4" s="1"/>
  <c r="P18" i="4"/>
  <c r="P43" i="4" s="1"/>
  <c r="Q18" i="4"/>
  <c r="Q43" i="4" s="1"/>
  <c r="R18" i="4"/>
  <c r="R43" i="4" s="1"/>
  <c r="S18" i="4"/>
  <c r="T18" i="4"/>
  <c r="T43" i="4" s="1"/>
  <c r="U18" i="4"/>
  <c r="U43" i="4" s="1"/>
  <c r="V18" i="4"/>
  <c r="V43" i="4" s="1"/>
  <c r="L18" i="4"/>
  <c r="K19" i="4"/>
  <c r="K20" i="4"/>
  <c r="K21" i="4"/>
  <c r="K18" i="4"/>
  <c r="L16" i="4"/>
  <c r="L15" i="4"/>
  <c r="L42" i="4" s="1"/>
  <c r="K16" i="4"/>
  <c r="K15" i="4"/>
  <c r="W13" i="4"/>
  <c r="M7" i="4"/>
  <c r="M35" i="4" s="1"/>
  <c r="N7" i="4"/>
  <c r="N35" i="4" s="1"/>
  <c r="O7" i="4"/>
  <c r="O35" i="4" s="1"/>
  <c r="P7" i="4"/>
  <c r="P35" i="4" s="1"/>
  <c r="Q7" i="4"/>
  <c r="Q41" i="4" s="1"/>
  <c r="R7" i="4"/>
  <c r="R41" i="4" s="1"/>
  <c r="S7" i="4"/>
  <c r="S41" i="4" s="1"/>
  <c r="T7" i="4"/>
  <c r="T35" i="4" s="1"/>
  <c r="U7" i="4"/>
  <c r="U35" i="4" s="1"/>
  <c r="V7" i="4"/>
  <c r="V35" i="4" s="1"/>
  <c r="M8" i="4"/>
  <c r="N8" i="4"/>
  <c r="O8" i="4"/>
  <c r="P8" i="4"/>
  <c r="Q8" i="4"/>
  <c r="R8" i="4"/>
  <c r="R35" i="4" s="1"/>
  <c r="S8" i="4"/>
  <c r="T8" i="4"/>
  <c r="U8" i="4"/>
  <c r="V8" i="4"/>
  <c r="M9" i="4"/>
  <c r="N9" i="4"/>
  <c r="O9" i="4"/>
  <c r="P9" i="4"/>
  <c r="Q9" i="4"/>
  <c r="R9" i="4"/>
  <c r="S9" i="4"/>
  <c r="T9" i="4"/>
  <c r="U9" i="4"/>
  <c r="V9" i="4"/>
  <c r="M10" i="4"/>
  <c r="N10" i="4"/>
  <c r="O10" i="4"/>
  <c r="O41" i="4" s="1"/>
  <c r="P10" i="4"/>
  <c r="Q10" i="4"/>
  <c r="R10" i="4"/>
  <c r="S10" i="4"/>
  <c r="T10" i="4"/>
  <c r="U10" i="4"/>
  <c r="V10" i="4"/>
  <c r="M11" i="4"/>
  <c r="N11" i="4"/>
  <c r="O11" i="4"/>
  <c r="P11" i="4"/>
  <c r="Q11" i="4"/>
  <c r="R11" i="4"/>
  <c r="S11" i="4"/>
  <c r="T11" i="4"/>
  <c r="U11" i="4"/>
  <c r="V11" i="4"/>
  <c r="M12" i="4"/>
  <c r="N12" i="4"/>
  <c r="O12" i="4"/>
  <c r="P12" i="4"/>
  <c r="Q12" i="4"/>
  <c r="R12" i="4"/>
  <c r="S12" i="4"/>
  <c r="T12" i="4"/>
  <c r="U12" i="4"/>
  <c r="V12" i="4"/>
  <c r="M13" i="4"/>
  <c r="N13" i="4"/>
  <c r="O13" i="4"/>
  <c r="P13" i="4"/>
  <c r="Q13" i="4"/>
  <c r="R13" i="4"/>
  <c r="S13" i="4"/>
  <c r="T13" i="4"/>
  <c r="U13" i="4"/>
  <c r="V13" i="4"/>
  <c r="Y13" i="4" s="1"/>
  <c r="L13" i="4"/>
  <c r="K8" i="4"/>
  <c r="K9" i="4"/>
  <c r="K10" i="4"/>
  <c r="K11" i="4"/>
  <c r="K12" i="4"/>
  <c r="K13" i="4"/>
  <c r="P41" i="4" l="1"/>
  <c r="S35" i="4"/>
  <c r="V41" i="4"/>
  <c r="N41" i="4"/>
  <c r="Q35" i="4"/>
  <c r="U41" i="4"/>
  <c r="M41" i="4"/>
  <c r="T41" i="4"/>
  <c r="X13" i="4"/>
  <c r="Y34" i="4"/>
  <c r="X34" i="4"/>
  <c r="W34" i="4"/>
  <c r="N47" i="4"/>
  <c r="U47" i="4"/>
  <c r="M47" i="4"/>
  <c r="Q47" i="4"/>
  <c r="V47" i="4"/>
  <c r="O47" i="4"/>
  <c r="X33" i="4"/>
  <c r="Y33" i="4"/>
  <c r="W33" i="4"/>
  <c r="P47" i="4"/>
  <c r="T47" i="4"/>
  <c r="L47" i="4"/>
  <c r="S47" i="4"/>
  <c r="R47" i="4"/>
  <c r="M46" i="4"/>
  <c r="N46" i="4"/>
  <c r="O46" i="4"/>
  <c r="P46" i="4"/>
  <c r="P48" i="4" s="1"/>
  <c r="Q46" i="4"/>
  <c r="R46" i="4"/>
  <c r="S46" i="4"/>
  <c r="S48" i="4" s="1"/>
  <c r="T46" i="4"/>
  <c r="U46" i="4"/>
  <c r="V46" i="4"/>
  <c r="L8" i="4"/>
  <c r="L9" i="4"/>
  <c r="L10" i="4"/>
  <c r="L11" i="4"/>
  <c r="L12" i="4"/>
  <c r="M48" i="4" l="1"/>
  <c r="O48" i="4"/>
  <c r="V48" i="4"/>
  <c r="N48" i="4"/>
  <c r="U48" i="4"/>
  <c r="R48" i="4"/>
  <c r="X47" i="4"/>
  <c r="Y47" i="4"/>
  <c r="Q48" i="4"/>
  <c r="L48" i="4"/>
  <c r="T48" i="4"/>
  <c r="W47" i="4"/>
  <c r="L7" i="4"/>
  <c r="L35" i="4" l="1"/>
  <c r="L41" i="4"/>
  <c r="L43" i="4"/>
  <c r="W27" i="4"/>
  <c r="E114" i="7" s="1"/>
  <c r="W28" i="4"/>
  <c r="Y28" i="4"/>
  <c r="W29" i="4"/>
  <c r="W30" i="4"/>
  <c r="E115" i="7" s="1"/>
  <c r="W31" i="4"/>
  <c r="W32" i="4"/>
  <c r="Y32" i="4"/>
  <c r="Y30" i="4"/>
  <c r="G115" i="7" s="1"/>
  <c r="X7" i="4"/>
  <c r="Y7" i="4"/>
  <c r="W8" i="4"/>
  <c r="Y8" i="4"/>
  <c r="W9" i="4"/>
  <c r="X9" i="4"/>
  <c r="W12" i="4"/>
  <c r="W20" i="4"/>
  <c r="Y20" i="4"/>
  <c r="W21" i="4"/>
  <c r="W18" i="4"/>
  <c r="X8" i="4"/>
  <c r="W11" i="4"/>
  <c r="Y9" i="4"/>
  <c r="W24" i="4"/>
  <c r="E111" i="7" s="1"/>
  <c r="W7" i="4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/>
  <c r="C9" i="10"/>
  <c r="C20" i="7"/>
  <c r="B74" i="7"/>
  <c r="E21" i="7"/>
  <c r="E20" i="7"/>
  <c r="C21" i="7"/>
  <c r="Z4" i="4"/>
  <c r="K7" i="4"/>
  <c r="M35" i="5"/>
  <c r="N35" i="5"/>
  <c r="N36" i="5" s="1"/>
  <c r="V36" i="5" s="1"/>
  <c r="O35" i="5"/>
  <c r="S35" i="5" s="1"/>
  <c r="P35" i="5"/>
  <c r="Q35" i="5"/>
  <c r="R35" i="5"/>
  <c r="M34" i="5"/>
  <c r="N34" i="5"/>
  <c r="O34" i="5"/>
  <c r="P34" i="5"/>
  <c r="T34" i="5" s="1"/>
  <c r="Q34" i="5"/>
  <c r="R34" i="5"/>
  <c r="M33" i="5"/>
  <c r="N33" i="5"/>
  <c r="O33" i="5"/>
  <c r="O36" i="5" s="1"/>
  <c r="S36" i="5" s="1"/>
  <c r="P33" i="5"/>
  <c r="Q33" i="5"/>
  <c r="Q36" i="5" s="1"/>
  <c r="R33" i="5"/>
  <c r="M36" i="5"/>
  <c r="M39" i="5"/>
  <c r="N39" i="5"/>
  <c r="O39" i="5"/>
  <c r="O40" i="5" s="1"/>
  <c r="P39" i="5"/>
  <c r="P40" i="5" s="1"/>
  <c r="Q39" i="5"/>
  <c r="R39" i="5"/>
  <c r="U39" i="5" s="1"/>
  <c r="M38" i="5"/>
  <c r="N38" i="5"/>
  <c r="N40" i="5" s="1"/>
  <c r="O38" i="5"/>
  <c r="P38" i="5"/>
  <c r="Q38" i="5"/>
  <c r="Q40" i="5" s="1"/>
  <c r="Q42" i="5" s="1"/>
  <c r="R38" i="5"/>
  <c r="R40" i="5" s="1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T39" i="5" s="1"/>
  <c r="L38" i="5"/>
  <c r="T38" i="5" s="1"/>
  <c r="L35" i="5"/>
  <c r="W35" i="5" s="1"/>
  <c r="L34" i="5"/>
  <c r="L33" i="5"/>
  <c r="V33" i="5" s="1"/>
  <c r="R36" i="5"/>
  <c r="U36" i="5" s="1"/>
  <c r="M40" i="5"/>
  <c r="M42" i="5" s="1"/>
  <c r="V35" i="5"/>
  <c r="T35" i="5"/>
  <c r="W39" i="5"/>
  <c r="U35" i="5"/>
  <c r="S39" i="5"/>
  <c r="T33" i="5"/>
  <c r="W34" i="5"/>
  <c r="U34" i="5"/>
  <c r="W33" i="5"/>
  <c r="U33" i="5"/>
  <c r="V34" i="5"/>
  <c r="S34" i="5"/>
  <c r="V39" i="5"/>
  <c r="L36" i="5"/>
  <c r="W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Q141" i="2" s="1"/>
  <c r="R139" i="2"/>
  <c r="S139" i="2"/>
  <c r="T139" i="2"/>
  <c r="U139" i="2"/>
  <c r="V139" i="2"/>
  <c r="W139" i="2"/>
  <c r="W143" i="2" s="1"/>
  <c r="X139" i="2"/>
  <c r="Y139" i="2"/>
  <c r="Z139" i="2"/>
  <c r="AA139" i="2"/>
  <c r="AA141" i="2"/>
  <c r="AB139" i="2"/>
  <c r="AB141" i="2" s="1"/>
  <c r="P139" i="2"/>
  <c r="P143" i="2" s="1"/>
  <c r="Q138" i="2"/>
  <c r="Q143" i="2" s="1"/>
  <c r="R138" i="2"/>
  <c r="S138" i="2"/>
  <c r="T138" i="2"/>
  <c r="U138" i="2"/>
  <c r="V138" i="2"/>
  <c r="W138" i="2"/>
  <c r="X138" i="2"/>
  <c r="Y138" i="2"/>
  <c r="Z138" i="2"/>
  <c r="Z143" i="2" s="1"/>
  <c r="P138" i="2"/>
  <c r="Q137" i="2"/>
  <c r="R137" i="2"/>
  <c r="R143" i="2" s="1"/>
  <c r="S137" i="2"/>
  <c r="S143" i="2" s="1"/>
  <c r="T137" i="2"/>
  <c r="T143" i="2" s="1"/>
  <c r="U137" i="2"/>
  <c r="U143" i="2" s="1"/>
  <c r="V137" i="2"/>
  <c r="V143" i="2"/>
  <c r="W137" i="2"/>
  <c r="X137" i="2"/>
  <c r="Y137" i="2"/>
  <c r="Y143" i="2" s="1"/>
  <c r="Z137" i="2"/>
  <c r="P137" i="2"/>
  <c r="Q136" i="2"/>
  <c r="R136" i="2"/>
  <c r="R141" i="2" s="1"/>
  <c r="S136" i="2"/>
  <c r="T136" i="2"/>
  <c r="T141" i="2" s="1"/>
  <c r="U136" i="2"/>
  <c r="V136" i="2"/>
  <c r="W136" i="2"/>
  <c r="X136" i="2"/>
  <c r="X141" i="2" s="1"/>
  <c r="Y136" i="2"/>
  <c r="Y141" i="2" s="1"/>
  <c r="Z136" i="2"/>
  <c r="P136" i="2"/>
  <c r="P141" i="2" s="1"/>
  <c r="X143" i="2"/>
  <c r="W141" i="2"/>
  <c r="S141" i="2"/>
  <c r="Z141" i="2"/>
  <c r="V141" i="2"/>
  <c r="U141" i="2"/>
  <c r="O42" i="5" l="1"/>
  <c r="V40" i="5"/>
  <c r="N42" i="5"/>
  <c r="U40" i="5"/>
  <c r="R42" i="5"/>
  <c r="T40" i="5"/>
  <c r="V38" i="5"/>
  <c r="L40" i="5"/>
  <c r="S38" i="5"/>
  <c r="P36" i="5"/>
  <c r="T36" i="5" s="1"/>
  <c r="U38" i="5"/>
  <c r="W38" i="5"/>
  <c r="S33" i="5"/>
  <c r="Y11" i="4"/>
  <c r="X31" i="4"/>
  <c r="W16" i="4"/>
  <c r="X26" i="4"/>
  <c r="F113" i="7" s="1"/>
  <c r="Y25" i="4"/>
  <c r="G112" i="7" s="1"/>
  <c r="Y26" i="4"/>
  <c r="G113" i="7" s="1"/>
  <c r="W25" i="4"/>
  <c r="E112" i="7" s="1"/>
  <c r="X42" i="4"/>
  <c r="Y18" i="4"/>
  <c r="X20" i="4"/>
  <c r="X21" i="4"/>
  <c r="X11" i="4"/>
  <c r="X16" i="4"/>
  <c r="Y29" i="4"/>
  <c r="Y16" i="4"/>
  <c r="Y24" i="4"/>
  <c r="G111" i="7" s="1"/>
  <c r="X32" i="4"/>
  <c r="Y31" i="4"/>
  <c r="Y27" i="4"/>
  <c r="G114" i="7" s="1"/>
  <c r="X24" i="4"/>
  <c r="F111" i="7" s="1"/>
  <c r="X18" i="4"/>
  <c r="W15" i="4"/>
  <c r="W26" i="4"/>
  <c r="E113" i="7" s="1"/>
  <c r="X30" i="4"/>
  <c r="F115" i="7" s="1"/>
  <c r="X29" i="4"/>
  <c r="X28" i="4"/>
  <c r="X27" i="4"/>
  <c r="F114" i="7" s="1"/>
  <c r="X25" i="4"/>
  <c r="F112" i="7" s="1"/>
  <c r="Y21" i="4"/>
  <c r="X12" i="4"/>
  <c r="Y12" i="4"/>
  <c r="Y15" i="4"/>
  <c r="X15" i="4"/>
  <c r="T44" i="4" l="1"/>
  <c r="G9" i="7"/>
  <c r="E62" i="7" s="1"/>
  <c r="L42" i="5"/>
  <c r="W42" i="5" s="1"/>
  <c r="W40" i="5"/>
  <c r="S42" i="5"/>
  <c r="P42" i="5"/>
  <c r="S40" i="5"/>
  <c r="Q44" i="4"/>
  <c r="Q50" i="4" s="1"/>
  <c r="W43" i="4"/>
  <c r="W48" i="4"/>
  <c r="X43" i="4"/>
  <c r="Y42" i="4"/>
  <c r="W42" i="4"/>
  <c r="Y41" i="4"/>
  <c r="L44" i="4"/>
  <c r="C8" i="7" s="1"/>
  <c r="U44" i="4"/>
  <c r="U50" i="4" s="1"/>
  <c r="M44" i="4"/>
  <c r="M50" i="4" s="1"/>
  <c r="P44" i="4"/>
  <c r="P50" i="4" s="1"/>
  <c r="Y43" i="4"/>
  <c r="R44" i="4"/>
  <c r="R50" i="4" s="1"/>
  <c r="W46" i="4"/>
  <c r="N44" i="4"/>
  <c r="N50" i="4" s="1"/>
  <c r="W35" i="4"/>
  <c r="V44" i="4"/>
  <c r="V50" i="4" s="1"/>
  <c r="X46" i="4"/>
  <c r="O44" i="4"/>
  <c r="O50" i="4" s="1"/>
  <c r="X41" i="4"/>
  <c r="W41" i="4"/>
  <c r="S44" i="4"/>
  <c r="Y46" i="4"/>
  <c r="X35" i="4"/>
  <c r="Y35" i="4"/>
  <c r="S50" i="4" l="1"/>
  <c r="W44" i="4"/>
  <c r="K8" i="7"/>
  <c r="G61" i="7" s="1"/>
  <c r="F71" i="7" s="1"/>
  <c r="T50" i="4"/>
  <c r="C9" i="7"/>
  <c r="C62" i="7" s="1"/>
  <c r="D62" i="7" s="1"/>
  <c r="C72" i="7" s="1"/>
  <c r="L50" i="4"/>
  <c r="T42" i="5"/>
  <c r="V42" i="5"/>
  <c r="U42" i="5"/>
  <c r="C61" i="7"/>
  <c r="E8" i="7"/>
  <c r="I8" i="7"/>
  <c r="G8" i="7"/>
  <c r="X48" i="4"/>
  <c r="K9" i="7"/>
  <c r="X44" i="4"/>
  <c r="Y48" i="4"/>
  <c r="D72" i="7"/>
  <c r="Y44" i="4"/>
  <c r="J8" i="7" l="1"/>
  <c r="F20" i="7" s="1"/>
  <c r="I9" i="7"/>
  <c r="I10" i="7" s="1"/>
  <c r="C10" i="7"/>
  <c r="F9" i="7"/>
  <c r="D21" i="7" s="1"/>
  <c r="E9" i="7"/>
  <c r="E10" i="7" s="1"/>
  <c r="Y50" i="4"/>
  <c r="X50" i="4"/>
  <c r="G62" i="7"/>
  <c r="J9" i="7"/>
  <c r="F21" i="7" s="1"/>
  <c r="K10" i="7"/>
  <c r="W50" i="4"/>
  <c r="E61" i="7"/>
  <c r="G10" i="7"/>
  <c r="F8" i="7"/>
  <c r="D20" i="7" s="1"/>
  <c r="C63" i="7"/>
  <c r="F61" i="7"/>
  <c r="E71" i="7" s="1"/>
  <c r="H10" i="7" l="1"/>
  <c r="E22" i="7" s="1"/>
  <c r="J10" i="7"/>
  <c r="F22" i="7" s="1"/>
  <c r="F10" i="7"/>
  <c r="D22" i="7" s="1"/>
  <c r="D10" i="7"/>
  <c r="C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<sst xmlns="http://schemas.openxmlformats.org/spreadsheetml/2006/main" count="3173" uniqueCount="397">
  <si>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</si>
  <si>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</si>
  <si>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</si>
  <si>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</si>
  <si>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</si>
  <si>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</si>
  <si>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</si>
  <si>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</si>
  <si>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</si>
  <si>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</si>
  <si>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</si>
  <si>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</si>
  <si>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</si>
  <si>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</si>
  <si>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</si>
  <si>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</si>
  <si>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</si>
  <si>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</si>
  <si>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</si>
  <si>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</si>
  <si>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</si>
  <si>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</si>
  <si>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</si>
  <si>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</si>
  <si>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</si>
  <si>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</si>
  <si>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</si>
  <si>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</si>
  <si>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</si>
  <si>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</si>
  <si>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</si>
  <si>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</si>
  <si>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</si>
  <si>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</si>
  <si>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</si>
  <si>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</si>
  <si>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</si>
  <si>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</si>
  <si>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</si>
  <si>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</si>
  <si>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</si>
  <si>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</si>
  <si>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</si>
  <si>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</si>
  <si>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</si>
  <si>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</si>
  <si>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</si>
  <si>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</si>
  <si>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</si>
  <si>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</si>
  <si>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</si>
  <si>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</si>
  <si>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</si>
  <si>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</si>
  <si>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</si>
  <si>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</si>
  <si>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</si>
  <si>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</si>
  <si>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</si>
  <si>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</si>
  <si>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</si>
  <si>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</si>
  <si>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</si>
  <si>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</si>
  <si>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</si>
  <si>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</si>
  <si>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</si>
  <si>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</si>
  <si>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</si>
  <si>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</si>
  <si>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</si>
  <si>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</si>
  <si>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</si>
  <si>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</si>
  <si>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</si>
  <si>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</si>
  <si>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</si>
  <si>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</si>
  <si>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</si>
  <si>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</si>
  <si>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</si>
  <si>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</si>
  <si>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</si>
  <si>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</si>
  <si>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</si>
  <si>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</si>
  <si>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</si>
  <si>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</si>
  <si>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</si>
  <si>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</si>
  <si>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</si>
  <si>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</si>
  <si>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</si>
  <si>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</si>
  <si>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</si>
  <si>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</si>
  <si>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</si>
  <si>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</si>
  <si>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</si>
  <si>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</si>
  <si>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</si>
  <si>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</si>
  <si>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</si>
  <si>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</si>
  <si>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</si>
  <si>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</si>
  <si>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</si>
  <si>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</si>
  <si>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</si>
  <si>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</si>
  <si>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</si>
  <si>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</si>
  <si>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</si>
  <si>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</si>
  <si>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</si>
  <si>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</si>
  <si>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</si>
  <si>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</si>
  <si>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</si>
  <si>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</si>
  <si>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</si>
  <si>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</si>
  <si>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</si>
  <si>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</si>
  <si>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</si>
  <si>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</si>
  <si>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</si>
  <si>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</si>
  <si>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</si>
  <si>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</si>
  <si>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</si>
  <si>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</si>
  <si>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</si>
  <si>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</si>
  <si>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</si>
  <si>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</si>
  <si>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</si>
  <si>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</si>
  <si>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</si>
  <si>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</si>
  <si>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</si>
  <si>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</si>
  <si>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</si>
  <si>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</si>
  <si>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</si>
  <si>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</si>
  <si>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</si>
  <si>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</si>
  <si>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</si>
  <si>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</si>
  <si>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</si>
  <si>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</si>
  <si>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</si>
  <si>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</si>
  <si>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</si>
  <si>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</si>
  <si>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</si>
  <si>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</si>
  <si>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</si>
  <si>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</si>
  <si>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</si>
  <si>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</si>
  <si>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</si>
  <si>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</si>
  <si>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</si>
  <si>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</si>
  <si>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</si>
  <si>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</si>
  <si>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</si>
  <si>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</si>
  <si>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</si>
  <si>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</si>
  <si>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</si>
  <si>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</si>
  <si>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</si>
  <si>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</si>
  <si>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</si>
  <si>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</si>
  <si>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</si>
  <si>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</si>
  <si>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</si>
  <si>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</si>
  <si>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</si>
  <si>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</si>
  <si>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</si>
  <si>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</si>
  <si>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</si>
  <si>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</si>
  <si>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</si>
  <si>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</si>
  <si>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</si>
  <si>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</si>
  <si>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</si>
  <si>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</si>
  <si>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</si>
  <si>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</si>
  <si>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</si>
  <si>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</si>
  <si>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</si>
  <si>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</si>
  <si>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</si>
  <si>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</si>
  <si>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</si>
  <si>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</si>
  <si>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</si>
  <si>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</si>
  <si>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</si>
  <si>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</si>
  <si>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</si>
  <si>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</si>
  <si>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</si>
  <si>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</si>
  <si>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</si>
  <si>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</si>
  <si>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</si>
  <si>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</si>
  <si>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</si>
  <si>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</si>
  <si>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</si>
  <si>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</si>
  <si>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</si>
  <si>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</si>
  <si>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</si>
  <si>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</si>
  <si>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</si>
  <si>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</si>
  <si>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</si>
  <si>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</si>
  <si>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</si>
  <si>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</si>
  <si>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</si>
  <si>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</si>
  <si>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</si>
  <si>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</si>
  <si>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</si>
  <si>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</si>
  <si>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</si>
  <si>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</si>
  <si>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</si>
  <si>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</si>
  <si>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</si>
  <si>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</si>
  <si>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</si>
  <si>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</si>
  <si>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</si>
  <si>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</si>
  <si>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</si>
  <si>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</si>
  <si>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</si>
  <si>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</si>
  <si>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</si>
  <si>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</si>
  <si>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</si>
  <si>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</si>
  <si>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</si>
  <si>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</si>
  <si>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</si>
  <si>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</si>
  <si>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</si>
  <si>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</si>
  <si>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</si>
  <si>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</si>
  <si>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</si>
  <si>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</si>
  <si>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</si>
  <si>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</si>
  <si>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</si>
  <si>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</si>
  <si>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</si>
  <si>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</si>
  <si>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</si>
  <si>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</si>
  <si>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</si>
  <si>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</si>
  <si>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</si>
  <si>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</si>
  <si>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</si>
  <si>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</si>
  <si>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</si>
  <si>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</si>
  <si>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</si>
  <si>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</si>
  <si>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</si>
  <si>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</si>
  <si>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</si>
  <si>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</si>
  <si>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</si>
  <si>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</si>
  <si>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</si>
  <si>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</si>
  <si>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</si>
  <si>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</si>
  <si>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</si>
  <si>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</si>
  <si>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</si>
  <si>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</si>
  <si>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</si>
  <si>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</si>
  <si>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</si>
  <si>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</si>
  <si>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</si>
  <si>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</si>
  <si>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</si>
  <si>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</si>
  <si>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</si>
  <si>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</si>
  <si>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</si>
  <si>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</si>
  <si>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</si>
  <si>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</si>
  <si>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</si>
  <si>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</si>
  <si>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</si>
  <si>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</si>
  <si>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</si>
  <si>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</si>
  <si>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</si>
  <si>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</si>
  <si>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</si>
  <si>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</si>
  <si>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</si>
  <si>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</si>
  <si>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</si>
  <si>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</si>
  <si>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</si>
  <si>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</si>
  <si>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</si>
  <si>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</si>
  <si>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</si>
  <si>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</si>
  <si>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</si>
  <si>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</si>
  <si>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</si>
  <si>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</si>
  <si>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</si>
  <si>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</si>
  <si>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</si>
  <si>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</si>
  <si>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</si>
  <si>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</si>
  <si>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</si>
  <si>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</si>
  <si>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</si>
  <si>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</si>
  <si>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</si>
  <si>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</si>
  <si>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</si>
  <si>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</si>
  <si>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</si>
  <si>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</si>
  <si>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</si>
  <si>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</si>
  <si>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</si>
  <si>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</si>
  <si>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</si>
  <si>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</si>
  <si>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</si>
  <si>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</si>
  <si>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</si>
  <si>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</si>
  <si>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</si>
  <si>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</si>
  <si>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</si>
  <si>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</si>
  <si>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</si>
  <si>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</si>
  <si>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</si>
  <si>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</si>
  <si>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</si>
  <si>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</si>
  <si>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</si>
  <si>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Orlando Mateus Lopez</t>
  </si>
  <si>
    <t>Coordinadora Grupo de Gestion Financiera</t>
  </si>
  <si>
    <t>Fuente: Grupo de Gestión Financiera Función Pública  - SIIF Nación</t>
  </si>
  <si>
    <t>Elaboró:</t>
  </si>
  <si>
    <t>Revisó:</t>
  </si>
  <si>
    <t>EJECUCION PROYECTOS DE INVERSION A 22 DE DICIEMBRE DE 2015</t>
  </si>
  <si>
    <t>FORTALECIMIENTO DE LOS SISTEMAS DE INFORMACIÓN DEL EMPLEO PÚBLICO EN COLOMBIA</t>
  </si>
  <si>
    <t>MEJORAMIENTO DE LA INFRAESTRUCTURA PROPIA DEL SECTOR</t>
  </si>
  <si>
    <t>MEJORAMIENTO TECNOLÓGICO Y OPERATIVO DE LA GESTIÓN DOCUMENTAL DEL DEPARTAMENTO ADMINISTRATIVO DE LA FUNCIÓN PÚBLICA</t>
  </si>
  <si>
    <t>DESARROLLO CAPACIDAD INSTITUCIONAL DE LAS ENTIDADES PÚBLICAS DEL ORDEN TERRITORIAL</t>
  </si>
  <si>
    <t xml:space="preserve">Comparativo Ejecucion a 31 de enero de 2016 </t>
  </si>
  <si>
    <t>Nohora Constanza Siabato Lozano</t>
  </si>
  <si>
    <t>C-0501-1000-1</t>
  </si>
  <si>
    <t>0501</t>
  </si>
  <si>
    <t>C-0502-1000-1</t>
  </si>
  <si>
    <t>0502</t>
  </si>
  <si>
    <t>C-0502-1000-2</t>
  </si>
  <si>
    <t>C-0599-1000-1</t>
  </si>
  <si>
    <t>0599</t>
  </si>
  <si>
    <t>C-0599-1000-2</t>
  </si>
  <si>
    <t>C-0599-1000-3</t>
  </si>
  <si>
    <t>Profesional Especializado Grupo de Gestion Financiera</t>
  </si>
  <si>
    <t>A-1-0-1-8</t>
  </si>
  <si>
    <t>OTROS GASTOS PERSONALES - DISTRIBUCION PREVIO CONCEPTO DGPPN</t>
  </si>
  <si>
    <t>Ejecución Presupuestal Acumulada a 31 de Diciembre de 2017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</si>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</sst>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</numFmts>
  <fonts count="5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rgb="FF00000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89794"/>
        <bgColor indexed="64"/>
      </patternFill>
    </fill>
    <fill>
      <patternFill patternType="solid">
        <fgColor rgb="FF71BFD1"/>
        <bgColor indexed="64"/>
      </patternFill>
    </fill>
    <fill>
      <patternFill patternType="solid">
        <fgColor rgb="FF96BAE6"/>
        <bgColor indexed="64"/>
      </patternFill>
    </fill>
    <fill>
      <patternFill patternType="solid">
        <fgColor rgb="FFF9B277"/>
        <bgColor indexed="64"/>
      </patternFill>
    </fill>
    <fill>
      <patternFill patternType="solid">
        <fgColor rgb="FF63E37B"/>
        <bgColor indexed="64"/>
      </patternFill>
    </fill>
  </fills>
  <borders count="5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4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9" xfId="0" applyFont="1" applyFill="1" applyBorder="1" applyAlignment="1">
      <alignment vertical="center"/>
    </xf>
    <xf numFmtId="167" fontId="26" fillId="0" borderId="29" xfId="2" applyNumberFormat="1" applyFont="1" applyFill="1" applyBorder="1" applyAlignment="1">
      <alignment horizontal="center" vertical="center"/>
    </xf>
    <xf numFmtId="166" fontId="26" fillId="0" borderId="29" xfId="1" applyNumberFormat="1" applyFont="1" applyFill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0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5" xfId="0" applyFont="1" applyFill="1" applyBorder="1" applyAlignment="1">
      <alignment vertical="center"/>
    </xf>
    <xf numFmtId="0" fontId="30" fillId="16" borderId="46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8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8" xfId="0" applyNumberFormat="1" applyFont="1" applyFill="1" applyBorder="1" applyAlignment="1">
      <alignment horizontal="center" vertical="center" wrapText="1" readingOrder="1"/>
    </xf>
    <xf numFmtId="0" fontId="42" fillId="0" borderId="10" xfId="0" applyNumberFormat="1" applyFont="1" applyFill="1" applyBorder="1" applyAlignment="1">
      <alignment horizontal="center" vertical="center" wrapText="1" readingOrder="1"/>
    </xf>
    <xf numFmtId="164" fontId="42" fillId="0" borderId="10" xfId="1" applyFont="1" applyFill="1" applyBorder="1" applyAlignment="1">
      <alignment horizontal="left" vertical="center" wrapText="1" readingOrder="1"/>
    </xf>
    <xf numFmtId="0" fontId="42" fillId="0" borderId="12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164" fontId="42" fillId="0" borderId="2" xfId="1" applyFont="1" applyFill="1" applyBorder="1" applyAlignment="1">
      <alignment horizontal="left" vertical="center" wrapText="1" readingOrder="1"/>
    </xf>
    <xf numFmtId="0" fontId="42" fillId="0" borderId="13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164" fontId="42" fillId="0" borderId="20" xfId="1" applyFont="1" applyFill="1" applyBorder="1" applyAlignment="1">
      <alignment horizontal="left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10" xfId="0" applyNumberFormat="1" applyFont="1" applyFill="1" applyBorder="1" applyAlignment="1">
      <alignment horizontal="left" vertical="center" wrapText="1" readingOrder="1"/>
    </xf>
    <xf numFmtId="0" fontId="42" fillId="0" borderId="2" xfId="0" applyNumberFormat="1" applyFont="1" applyFill="1" applyBorder="1" applyAlignment="1">
      <alignment horizontal="left" vertical="center" wrapText="1" readingOrder="1"/>
    </xf>
    <xf numFmtId="0" fontId="42" fillId="0" borderId="20" xfId="0" applyNumberFormat="1" applyFont="1" applyFill="1" applyBorder="1" applyAlignment="1">
      <alignment horizontal="lef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8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9" fillId="17" borderId="16" xfId="0" applyFont="1" applyFill="1" applyBorder="1" applyAlignment="1">
      <alignment horizontal="center" vertical="center" wrapText="1"/>
    </xf>
    <xf numFmtId="0" fontId="39" fillId="18" borderId="17" xfId="0" applyFont="1" applyFill="1" applyBorder="1" applyAlignment="1">
      <alignment horizontal="center" vertical="center" wrapText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39" fontId="37" fillId="0" borderId="10" xfId="0" applyNumberFormat="1" applyFont="1" applyFill="1" applyBorder="1"/>
    <xf numFmtId="0" fontId="42" fillId="0" borderId="4" xfId="0" applyNumberFormat="1" applyFont="1" applyFill="1" applyBorder="1" applyAlignment="1">
      <alignment horizontal="left" vertical="center" wrapText="1" readingOrder="1"/>
    </xf>
    <xf numFmtId="39" fontId="37" fillId="0" borderId="5" xfId="0" applyNumberFormat="1" applyFont="1" applyFill="1" applyBorder="1"/>
    <xf numFmtId="0" fontId="42" fillId="0" borderId="25" xfId="0" applyNumberFormat="1" applyFont="1" applyFill="1" applyBorder="1" applyAlignment="1">
      <alignment horizontal="left" vertical="center" wrapText="1" readingOrder="1"/>
    </xf>
    <xf numFmtId="39" fontId="37" fillId="0" borderId="14" xfId="0" applyNumberFormat="1" applyFont="1" applyFill="1" applyBorder="1"/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/>
    </xf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40" xfId="0" applyFont="1" applyFill="1" applyBorder="1"/>
    <xf numFmtId="165" fontId="47" fillId="0" borderId="40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9" fillId="18" borderId="47" xfId="0" applyNumberFormat="1" applyFont="1" applyFill="1" applyBorder="1" applyAlignment="1">
      <alignment horizontal="right" vertical="center" wrapText="1" readingOrder="1"/>
    </xf>
    <xf numFmtId="39" fontId="49" fillId="18" borderId="6" xfId="0" applyNumberFormat="1" applyFont="1" applyFill="1" applyBorder="1" applyAlignment="1">
      <alignment horizontal="right" vertical="center" wrapText="1" readingOrder="1"/>
    </xf>
    <xf numFmtId="39" fontId="49" fillId="18" borderId="6" xfId="0" applyNumberFormat="1" applyFont="1" applyFill="1" applyBorder="1" applyAlignment="1">
      <alignment horizontal="center" vertical="center" wrapText="1" readingOrder="1"/>
    </xf>
    <xf numFmtId="39" fontId="49" fillId="18" borderId="9" xfId="0" applyNumberFormat="1" applyFont="1" applyFill="1" applyBorder="1" applyAlignment="1">
      <alignment horizontal="center" vertical="center" wrapText="1" readingOrder="1"/>
    </xf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26" xfId="0" applyNumberFormat="1" applyFont="1" applyFill="1" applyBorder="1" applyAlignment="1">
      <alignment horizontal="center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50" fillId="20" borderId="16" xfId="0" applyNumberFormat="1" applyFont="1" applyFill="1" applyBorder="1"/>
    <xf numFmtId="39" fontId="50" fillId="20" borderId="17" xfId="0" applyNumberFormat="1" applyFont="1" applyFill="1" applyBorder="1"/>
    <xf numFmtId="39" fontId="50" fillId="20" borderId="17" xfId="0" applyNumberFormat="1" applyFont="1" applyFill="1" applyBorder="1" applyAlignment="1">
      <alignment horizontal="center" vertical="center"/>
    </xf>
    <xf numFmtId="0" fontId="36" fillId="21" borderId="16" xfId="0" applyNumberFormat="1" applyFont="1" applyFill="1" applyBorder="1" applyAlignment="1">
      <alignment horizontal="center" vertical="center" wrapText="1" readingOrder="1"/>
    </xf>
    <xf numFmtId="0" fontId="39" fillId="21" borderId="16" xfId="0" applyFont="1" applyFill="1" applyBorder="1" applyAlignment="1">
      <alignment horizontal="center" vertical="center" wrapText="1"/>
    </xf>
    <xf numFmtId="39" fontId="50" fillId="21" borderId="16" xfId="0" applyNumberFormat="1" applyFont="1" applyFill="1" applyBorder="1"/>
    <xf numFmtId="39" fontId="50" fillId="21" borderId="27" xfId="0" applyNumberFormat="1" applyFont="1" applyFill="1" applyBorder="1" applyAlignment="1">
      <alignment horizontal="center"/>
    </xf>
    <xf numFmtId="39" fontId="50" fillId="21" borderId="17" xfId="0" applyNumberFormat="1" applyFont="1" applyFill="1" applyBorder="1" applyAlignment="1">
      <alignment horizontal="center"/>
    </xf>
    <xf numFmtId="39" fontId="37" fillId="0" borderId="23" xfId="0" applyNumberFormat="1" applyFont="1" applyFill="1" applyBorder="1"/>
    <xf numFmtId="164" fontId="42" fillId="0" borderId="0" xfId="1" applyFont="1" applyFill="1" applyBorder="1" applyAlignment="1">
      <alignment horizontal="left" vertical="center" wrapText="1" readingOrder="1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42" fillId="0" borderId="4" xfId="0" applyNumberFormat="1" applyFont="1" applyFill="1" applyBorder="1" applyAlignment="1">
      <alignment horizontal="center" vertical="center" wrapText="1" readingOrder="1"/>
    </xf>
    <xf numFmtId="0" fontId="42" fillId="0" borderId="5" xfId="0" applyNumberFormat="1" applyFont="1" applyFill="1" applyBorder="1" applyAlignment="1">
      <alignment horizontal="center" vertical="center" wrapText="1" readingOrder="1"/>
    </xf>
    <xf numFmtId="164" fontId="42" fillId="0" borderId="5" xfId="1" applyFont="1" applyFill="1" applyBorder="1" applyAlignment="1">
      <alignment horizontal="left" vertical="center" wrapText="1" readingOrder="1"/>
    </xf>
    <xf numFmtId="39" fontId="42" fillId="0" borderId="5" xfId="0" applyNumberFormat="1" applyFont="1" applyFill="1" applyBorder="1" applyAlignment="1">
      <alignment horizontal="center" vertical="center" wrapText="1" readingOrder="1"/>
    </xf>
    <xf numFmtId="39" fontId="42" fillId="0" borderId="38" xfId="0" applyNumberFormat="1" applyFont="1" applyFill="1" applyBorder="1" applyAlignment="1">
      <alignment horizontal="center" vertical="center" wrapText="1" readingOrder="1"/>
    </xf>
    <xf numFmtId="39" fontId="49" fillId="18" borderId="25" xfId="0" applyNumberFormat="1" applyFont="1" applyFill="1" applyBorder="1" applyAlignment="1">
      <alignment horizontal="center" vertical="center" wrapText="1" readingOrder="1"/>
    </xf>
    <xf numFmtId="39" fontId="49" fillId="18" borderId="14" xfId="0" applyNumberFormat="1" applyFont="1" applyFill="1" applyBorder="1" applyAlignment="1">
      <alignment horizontal="center" vertical="center" wrapText="1" readingOrder="1"/>
    </xf>
    <xf numFmtId="39" fontId="49" fillId="18" borderId="49" xfId="0" applyNumberFormat="1" applyFont="1" applyFill="1" applyBorder="1" applyAlignment="1">
      <alignment horizontal="center" vertical="center" wrapText="1" readingOrder="1"/>
    </xf>
    <xf numFmtId="0" fontId="51" fillId="0" borderId="1" xfId="0" applyNumberFormat="1" applyFont="1" applyFill="1" applyBorder="1" applyAlignment="1">
      <alignment horizontal="center" vertical="center" wrapText="1" readingOrder="1"/>
    </xf>
    <xf numFmtId="0" fontId="51" fillId="0" borderId="1" xfId="0" applyNumberFormat="1" applyFont="1" applyFill="1" applyBorder="1" applyAlignment="1">
      <alignment horizontal="left" vertical="center" wrapText="1" readingOrder="1"/>
    </xf>
    <xf numFmtId="0" fontId="51" fillId="0" borderId="1" xfId="0" applyNumberFormat="1" applyFont="1" applyFill="1" applyBorder="1" applyAlignment="1">
      <alignment vertical="center" wrapText="1" readingOrder="1"/>
    </xf>
    <xf numFmtId="165" fontId="51" fillId="0" borderId="1" xfId="0" applyNumberFormat="1" applyFont="1" applyFill="1" applyBorder="1" applyAlignment="1">
      <alignment horizontal="right" vertical="center" wrapText="1" readingOrder="1"/>
    </xf>
    <xf numFmtId="4" fontId="45" fillId="19" borderId="6" xfId="0" applyNumberFormat="1" applyFont="1" applyFill="1" applyBorder="1" applyAlignment="1" applyProtection="1">
      <alignment horizontal="center" vertical="center"/>
    </xf>
    <xf numFmtId="4" fontId="45" fillId="19" borderId="7" xfId="0" applyNumberFormat="1" applyFont="1" applyFill="1" applyBorder="1" applyAlignment="1" applyProtection="1">
      <alignment horizontal="center" vertical="center"/>
    </xf>
    <xf numFmtId="4" fontId="45" fillId="19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9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4" xfId="0" applyFont="1" applyFill="1" applyBorder="1" applyAlignment="1">
      <alignment horizontal="center" vertical="center" wrapText="1"/>
    </xf>
    <xf numFmtId="0" fontId="30" fillId="16" borderId="45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29" fillId="16" borderId="43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1.0874835191922672</c:v>
                </c:pt>
                <c:pt idx="2">
                  <c:v>0.91983862874214917</c:v>
                </c:pt>
                <c:pt idx="3">
                  <c:v>1.0648906592569747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1.6142548895675037</c:v>
                </c:pt>
                <c:pt idx="2">
                  <c:v>0.93122178299834424</c:v>
                </c:pt>
                <c:pt idx="3">
                  <c:v>1.4223267846810526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0.93093085119339447</c:v>
                </c:pt>
                <c:pt idx="1">
                  <c:v>1.3075110119146862</c:v>
                </c:pt>
                <c:pt idx="2">
                  <c:v>0.92459326620181037</c:v>
                </c:pt>
                <c:pt idx="3">
                  <c:v>1.2141883981022996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18683.484388779998</c:v>
                </c:pt>
                <c:pt idx="1">
                  <c:v>18295.328303240003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19893.369377589999</c:v>
                </c:pt>
                <c:pt idx="1">
                  <c:v>17528.13157709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38576.853766369997</c:v>
                </c:pt>
                <c:pt idx="1">
                  <c:v>35823.459880330003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99.624228629236214</c:v>
                </c:pt>
                <c:pt idx="1">
                  <c:v>29.194752149721804</c:v>
                </c:pt>
                <c:pt idx="2">
                  <c:v>29.194752149721804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95.92</c:v>
                </c:pt>
                <c:pt idx="1">
                  <c:v>95.92</c:v>
                </c:pt>
                <c:pt idx="2">
                  <c:v>95.92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94.210679109503729</c:v>
                </c:pt>
                <c:pt idx="1">
                  <c:v>88.622694341989842</c:v>
                </c:pt>
                <c:pt idx="2">
                  <c:v>86.500749774215564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99.652752507916972</c:v>
                </c:pt>
                <c:pt idx="1">
                  <c:v>99.562298575133141</c:v>
                </c:pt>
                <c:pt idx="2">
                  <c:v>98.342399706270754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96.631215740223766</c:v>
                </c:pt>
                <c:pt idx="1">
                  <c:v>93.877753471159323</c:v>
                </c:pt>
                <c:pt idx="2">
                  <c:v>90.865506708822636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Z61"/>
  <sheetViews>
    <sheetView showGridLines="0" tabSelected="1" zoomScaleNormal="100" workbookViewId="0">
      <selection activeCell="N11" sqref="N11"/>
    </sheetView>
  </sheetViews>
  <sheetFormatPr baseColWidth="10" defaultRowHeight="12" x14ac:dyDescent="0.2"/>
  <cols>
    <col min="1" max="2" width="6.28515625" style="131" customWidth="1"/>
    <col min="3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46.140625" style="131" customWidth="1"/>
    <col min="12" max="12" width="19.28515625" style="131" bestFit="1" customWidth="1"/>
    <col min="13" max="13" width="18.28515625" style="131" customWidth="1"/>
    <col min="14" max="14" width="17.5703125" style="131" customWidth="1"/>
    <col min="15" max="15" width="19.85546875" style="131" customWidth="1"/>
    <col min="16" max="16" width="18.140625" style="131" bestFit="1" customWidth="1"/>
    <col min="17" max="17" width="19.28515625" style="131" bestFit="1" customWidth="1"/>
    <col min="18" max="18" width="18.14062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130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 x14ac:dyDescent="0.2">
      <c r="B2" s="219" t="s">
        <v>347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132"/>
    </row>
    <row r="3" spans="2:26" ht="14.25" x14ac:dyDescent="0.2">
      <c r="B3" s="219" t="s">
        <v>348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133"/>
    </row>
    <row r="4" spans="2:26" ht="14.25" x14ac:dyDescent="0.2">
      <c r="B4" s="219" t="s">
        <v>395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132" t="str">
        <f>+TRIM(B4)</f>
        <v>Ejecución Presupuestal Acumulada a 31 de Diciembre de 2017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134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 x14ac:dyDescent="0.25">
      <c r="B6" s="157" t="s">
        <v>9</v>
      </c>
      <c r="C6" s="158" t="s">
        <v>10</v>
      </c>
      <c r="D6" s="158" t="s">
        <v>11</v>
      </c>
      <c r="E6" s="158" t="s">
        <v>12</v>
      </c>
      <c r="F6" s="158" t="s">
        <v>13</v>
      </c>
      <c r="G6" s="158" t="s">
        <v>14</v>
      </c>
      <c r="H6" s="158" t="s">
        <v>17</v>
      </c>
      <c r="I6" s="158" t="s">
        <v>18</v>
      </c>
      <c r="J6" s="158" t="s">
        <v>19</v>
      </c>
      <c r="K6" s="158" t="s">
        <v>20</v>
      </c>
      <c r="L6" s="158" t="s">
        <v>21</v>
      </c>
      <c r="M6" s="158" t="s">
        <v>22</v>
      </c>
      <c r="N6" s="158" t="s">
        <v>23</v>
      </c>
      <c r="O6" s="196" t="s">
        <v>24</v>
      </c>
      <c r="P6" s="158" t="s">
        <v>25</v>
      </c>
      <c r="Q6" s="158" t="s">
        <v>26</v>
      </c>
      <c r="R6" s="158" t="s">
        <v>27</v>
      </c>
      <c r="S6" s="196" t="s">
        <v>28</v>
      </c>
      <c r="T6" s="159" t="s">
        <v>29</v>
      </c>
      <c r="U6" s="158" t="s">
        <v>30</v>
      </c>
      <c r="V6" s="160" t="s">
        <v>31</v>
      </c>
      <c r="W6" s="197" t="s">
        <v>342</v>
      </c>
      <c r="X6" s="161" t="s">
        <v>343</v>
      </c>
      <c r="Y6" s="162" t="s">
        <v>344</v>
      </c>
    </row>
    <row r="7" spans="2:26" ht="18" customHeight="1" x14ac:dyDescent="0.2">
      <c r="B7" s="204" t="s">
        <v>35</v>
      </c>
      <c r="C7" s="205" t="s">
        <v>36</v>
      </c>
      <c r="D7" s="205" t="s">
        <v>37</v>
      </c>
      <c r="E7" s="205" t="s">
        <v>36</v>
      </c>
      <c r="F7" s="205" t="s">
        <v>36</v>
      </c>
      <c r="G7" s="205"/>
      <c r="H7" s="205" t="s">
        <v>38</v>
      </c>
      <c r="I7" s="205">
        <v>10</v>
      </c>
      <c r="J7" s="205" t="s">
        <v>40</v>
      </c>
      <c r="K7" s="206" t="str">
        <f>+'datos iniciales'!O5</f>
        <v>SUELDOS DE PERSONAL DE NOMINA</v>
      </c>
      <c r="L7" s="206">
        <f>+'datos iniciales'!P5</f>
        <v>7487961949</v>
      </c>
      <c r="M7" s="206">
        <f>+'datos iniciales'!Q5</f>
        <v>616141232</v>
      </c>
      <c r="N7" s="206">
        <f>+'datos iniciales'!R5</f>
        <v>0</v>
      </c>
      <c r="O7" s="206">
        <f>+'datos iniciales'!S5</f>
        <v>8104103181</v>
      </c>
      <c r="P7" s="206">
        <f>+'datos iniciales'!T5</f>
        <v>0</v>
      </c>
      <c r="Q7" s="206">
        <f>+'datos iniciales'!U5</f>
        <v>8086047786</v>
      </c>
      <c r="R7" s="206">
        <f>+'datos iniciales'!V5</f>
        <v>18055395</v>
      </c>
      <c r="S7" s="206">
        <f>+'datos iniciales'!W5</f>
        <v>8086047786</v>
      </c>
      <c r="T7" s="206">
        <f>+'datos iniciales'!X5</f>
        <v>8086047786</v>
      </c>
      <c r="U7" s="206">
        <f>+'datos iniciales'!Y5</f>
        <v>8086047786</v>
      </c>
      <c r="V7" s="206">
        <f>+'datos iniciales'!Z5</f>
        <v>8086047786</v>
      </c>
      <c r="W7" s="207">
        <f t="shared" ref="W7:W12" si="0">+S7/O7*100</f>
        <v>99.777206748276228</v>
      </c>
      <c r="X7" s="207">
        <f>+T7/O7*100</f>
        <v>99.777206748276228</v>
      </c>
      <c r="Y7" s="208">
        <f t="shared" ref="Y7" si="1">+V7/O7*100</f>
        <v>99.777206748276228</v>
      </c>
    </row>
    <row r="8" spans="2:26" ht="18" customHeight="1" x14ac:dyDescent="0.2">
      <c r="B8" s="139" t="s">
        <v>35</v>
      </c>
      <c r="C8" s="140" t="s">
        <v>36</v>
      </c>
      <c r="D8" s="140" t="s">
        <v>37</v>
      </c>
      <c r="E8" s="140" t="s">
        <v>36</v>
      </c>
      <c r="F8" s="140" t="s">
        <v>43</v>
      </c>
      <c r="G8" s="140"/>
      <c r="H8" s="140" t="s">
        <v>38</v>
      </c>
      <c r="I8" s="140">
        <v>10</v>
      </c>
      <c r="J8" s="140" t="s">
        <v>40</v>
      </c>
      <c r="K8" s="141" t="str">
        <f>+'datos iniciales'!O6</f>
        <v>PRIMA TECNICA</v>
      </c>
      <c r="L8" s="141">
        <f>+'datos iniciales'!P6</f>
        <v>842022075</v>
      </c>
      <c r="M8" s="141">
        <f>+'datos iniciales'!Q6</f>
        <v>186167983</v>
      </c>
      <c r="N8" s="141">
        <f>+'datos iniciales'!R6</f>
        <v>6700000</v>
      </c>
      <c r="O8" s="141">
        <f>+'datos iniciales'!S6</f>
        <v>1021490058</v>
      </c>
      <c r="P8" s="141">
        <f>+'datos iniciales'!T6</f>
        <v>0</v>
      </c>
      <c r="Q8" s="141">
        <f>+'datos iniciales'!U6</f>
        <v>1019945561</v>
      </c>
      <c r="R8" s="141">
        <f>+'datos iniciales'!V6</f>
        <v>1544497</v>
      </c>
      <c r="S8" s="141">
        <f>+'datos iniciales'!W6</f>
        <v>1019945561</v>
      </c>
      <c r="T8" s="141">
        <f>+'datos iniciales'!X6</f>
        <v>1019945561</v>
      </c>
      <c r="U8" s="141">
        <f>+'datos iniciales'!Y6</f>
        <v>1019945561</v>
      </c>
      <c r="V8" s="141">
        <f>+'datos iniciales'!Z6</f>
        <v>1019945561</v>
      </c>
      <c r="W8" s="184">
        <f t="shared" si="0"/>
        <v>99.848799605252736</v>
      </c>
      <c r="X8" s="184">
        <f t="shared" ref="X8:X11" si="2">+T8/O8*100</f>
        <v>99.848799605252736</v>
      </c>
      <c r="Y8" s="185">
        <f t="shared" ref="Y8:Y11" si="3">+V8/O8*100</f>
        <v>99.848799605252736</v>
      </c>
    </row>
    <row r="9" spans="2:26" ht="18" customHeight="1" x14ac:dyDescent="0.2">
      <c r="B9" s="139" t="s">
        <v>35</v>
      </c>
      <c r="C9" s="140" t="s">
        <v>36</v>
      </c>
      <c r="D9" s="140" t="s">
        <v>37</v>
      </c>
      <c r="E9" s="140" t="s">
        <v>36</v>
      </c>
      <c r="F9" s="140" t="s">
        <v>46</v>
      </c>
      <c r="G9" s="140"/>
      <c r="H9" s="140" t="s">
        <v>38</v>
      </c>
      <c r="I9" s="140">
        <v>10</v>
      </c>
      <c r="J9" s="140" t="s">
        <v>40</v>
      </c>
      <c r="K9" s="141" t="str">
        <f>+'datos iniciales'!O7</f>
        <v>OTROS</v>
      </c>
      <c r="L9" s="141">
        <f>+'datos iniciales'!P7</f>
        <v>2123532060</v>
      </c>
      <c r="M9" s="141">
        <f>+'datos iniciales'!Q7</f>
        <v>572924161</v>
      </c>
      <c r="N9" s="141">
        <f>+'datos iniciales'!R7</f>
        <v>0</v>
      </c>
      <c r="O9" s="141">
        <f>+'datos iniciales'!S7</f>
        <v>2696456221</v>
      </c>
      <c r="P9" s="141">
        <f>+'datos iniciales'!T7</f>
        <v>0</v>
      </c>
      <c r="Q9" s="141">
        <f>+'datos iniciales'!U7</f>
        <v>2694291007</v>
      </c>
      <c r="R9" s="141">
        <f>+'datos iniciales'!V7</f>
        <v>2165214</v>
      </c>
      <c r="S9" s="141">
        <f>+'datos iniciales'!W7</f>
        <v>2694291007</v>
      </c>
      <c r="T9" s="141">
        <f>+'datos iniciales'!X7</f>
        <v>2687602305</v>
      </c>
      <c r="U9" s="141">
        <f>+'datos iniciales'!Y7</f>
        <v>2687602305</v>
      </c>
      <c r="V9" s="141">
        <f>+'datos iniciales'!Z7</f>
        <v>2687602305</v>
      </c>
      <c r="W9" s="184">
        <f t="shared" si="0"/>
        <v>99.919701496240236</v>
      </c>
      <c r="X9" s="184">
        <f t="shared" si="2"/>
        <v>99.671646217318653</v>
      </c>
      <c r="Y9" s="185">
        <f t="shared" si="3"/>
        <v>99.671646217318653</v>
      </c>
    </row>
    <row r="10" spans="2:26" ht="26.25" customHeight="1" x14ac:dyDescent="0.2">
      <c r="B10" s="139" t="s">
        <v>35</v>
      </c>
      <c r="C10" s="140" t="s">
        <v>36</v>
      </c>
      <c r="D10" s="140" t="s">
        <v>37</v>
      </c>
      <c r="E10" s="140" t="s">
        <v>36</v>
      </c>
      <c r="F10" s="140" t="s">
        <v>154</v>
      </c>
      <c r="G10" s="140"/>
      <c r="H10" s="140" t="s">
        <v>38</v>
      </c>
      <c r="I10" s="140">
        <v>10</v>
      </c>
      <c r="J10" s="140" t="s">
        <v>40</v>
      </c>
      <c r="K10" s="141" t="str">
        <f>+'datos iniciales'!O8</f>
        <v>OTROS GASTOS PERSONALES - DISTRIBUCION PREVIO CONCEPTO DGPPN</v>
      </c>
      <c r="L10" s="141">
        <f>+'datos iniciales'!P8</f>
        <v>0</v>
      </c>
      <c r="M10" s="141">
        <f>+'datos iniciales'!Q8</f>
        <v>1848000000</v>
      </c>
      <c r="N10" s="141">
        <f>+'datos iniciales'!R8</f>
        <v>1848000000</v>
      </c>
      <c r="O10" s="141">
        <f>+'datos iniciales'!S8</f>
        <v>0</v>
      </c>
      <c r="P10" s="141">
        <f>+'datos iniciales'!T8</f>
        <v>0</v>
      </c>
      <c r="Q10" s="141">
        <f>+'datos iniciales'!U8</f>
        <v>0</v>
      </c>
      <c r="R10" s="141">
        <f>+'datos iniciales'!V8</f>
        <v>0</v>
      </c>
      <c r="S10" s="141">
        <f>+'datos iniciales'!W8</f>
        <v>0</v>
      </c>
      <c r="T10" s="141">
        <f>+'datos iniciales'!X8</f>
        <v>0</v>
      </c>
      <c r="U10" s="141">
        <f>+'datos iniciales'!Y8</f>
        <v>0</v>
      </c>
      <c r="V10" s="141">
        <f>+'datos iniciales'!Z8</f>
        <v>0</v>
      </c>
      <c r="W10" s="184">
        <v>0</v>
      </c>
      <c r="X10" s="184">
        <v>0</v>
      </c>
      <c r="Y10" s="185">
        <v>0</v>
      </c>
    </row>
    <row r="11" spans="2:26" ht="28.5" customHeight="1" x14ac:dyDescent="0.2">
      <c r="B11" s="139" t="s">
        <v>35</v>
      </c>
      <c r="C11" s="140" t="s">
        <v>36</v>
      </c>
      <c r="D11" s="140" t="s">
        <v>37</v>
      </c>
      <c r="E11" s="140" t="s">
        <v>36</v>
      </c>
      <c r="F11" s="140" t="s">
        <v>49</v>
      </c>
      <c r="G11" s="140"/>
      <c r="H11" s="140" t="s">
        <v>38</v>
      </c>
      <c r="I11" s="140">
        <v>10</v>
      </c>
      <c r="J11" s="140" t="s">
        <v>40</v>
      </c>
      <c r="K11" s="141" t="str">
        <f>+'datos iniciales'!O9</f>
        <v>HORAS EXTRAS, DIAS FESTIVOS E INDEMNIZACION POR VACACIONES</v>
      </c>
      <c r="L11" s="141">
        <f>+'datos iniciales'!P9</f>
        <v>283427174</v>
      </c>
      <c r="M11" s="141">
        <f>+'datos iniciales'!Q9</f>
        <v>0</v>
      </c>
      <c r="N11" s="141">
        <f>+'datos iniciales'!R9</f>
        <v>143000000</v>
      </c>
      <c r="O11" s="141">
        <f>+'datos iniciales'!S9</f>
        <v>140427174</v>
      </c>
      <c r="P11" s="141">
        <f>+'datos iniciales'!T9</f>
        <v>0</v>
      </c>
      <c r="Q11" s="141">
        <f>+'datos iniciales'!U9</f>
        <v>138206667</v>
      </c>
      <c r="R11" s="141">
        <f>+'datos iniciales'!V9</f>
        <v>2220507</v>
      </c>
      <c r="S11" s="141">
        <f>+'datos iniciales'!W9</f>
        <v>138206667</v>
      </c>
      <c r="T11" s="141">
        <f>+'datos iniciales'!X9</f>
        <v>134686643</v>
      </c>
      <c r="U11" s="141">
        <f>+'datos iniciales'!Y9</f>
        <v>132422251</v>
      </c>
      <c r="V11" s="141">
        <f>+'datos iniciales'!Z9</f>
        <v>132422251</v>
      </c>
      <c r="W11" s="184">
        <f t="shared" si="0"/>
        <v>98.41874835421811</v>
      </c>
      <c r="X11" s="184">
        <f t="shared" si="2"/>
        <v>95.912093908547931</v>
      </c>
      <c r="Y11" s="185">
        <f t="shared" si="3"/>
        <v>94.299591188810794</v>
      </c>
    </row>
    <row r="12" spans="2:26" ht="24.75" customHeight="1" x14ac:dyDescent="0.2">
      <c r="B12" s="139" t="s">
        <v>35</v>
      </c>
      <c r="C12" s="140" t="s">
        <v>36</v>
      </c>
      <c r="D12" s="140" t="s">
        <v>37</v>
      </c>
      <c r="E12" s="140" t="s">
        <v>52</v>
      </c>
      <c r="F12" s="140"/>
      <c r="G12" s="140"/>
      <c r="H12" s="140" t="s">
        <v>38</v>
      </c>
      <c r="I12" s="140">
        <v>10</v>
      </c>
      <c r="J12" s="140" t="s">
        <v>40</v>
      </c>
      <c r="K12" s="141" t="str">
        <f>+'datos iniciales'!O10</f>
        <v>SERVICIOS PERSONALES INDIRECTOS</v>
      </c>
      <c r="L12" s="141">
        <f>+'datos iniciales'!P10</f>
        <v>120799896</v>
      </c>
      <c r="M12" s="141">
        <f>+'datos iniciales'!Q10</f>
        <v>0</v>
      </c>
      <c r="N12" s="141">
        <f>+'datos iniciales'!R10</f>
        <v>63000000</v>
      </c>
      <c r="O12" s="141">
        <f>+'datos iniciales'!S10</f>
        <v>57799896</v>
      </c>
      <c r="P12" s="141">
        <f>+'datos iniciales'!T10</f>
        <v>0</v>
      </c>
      <c r="Q12" s="141">
        <f>+'datos iniciales'!U10</f>
        <v>56413749</v>
      </c>
      <c r="R12" s="141">
        <f>+'datos iniciales'!V10</f>
        <v>1386147</v>
      </c>
      <c r="S12" s="141">
        <f>+'datos iniciales'!W10</f>
        <v>56413749</v>
      </c>
      <c r="T12" s="141">
        <f>+'datos iniciales'!X10</f>
        <v>56413749</v>
      </c>
      <c r="U12" s="141">
        <f>+'datos iniciales'!Y10</f>
        <v>56413749</v>
      </c>
      <c r="V12" s="141">
        <f>+'datos iniciales'!Z10</f>
        <v>56413749</v>
      </c>
      <c r="W12" s="184">
        <f t="shared" si="0"/>
        <v>97.601817484239078</v>
      </c>
      <c r="X12" s="184">
        <f t="shared" ref="X12" si="4">+T12/O12*100</f>
        <v>97.601817484239078</v>
      </c>
      <c r="Y12" s="185">
        <f t="shared" ref="Y12" si="5">+V12/O12*100</f>
        <v>97.601817484239078</v>
      </c>
    </row>
    <row r="13" spans="2:26" ht="30" customHeight="1" thickBot="1" x14ac:dyDescent="0.25">
      <c r="B13" s="142" t="s">
        <v>35</v>
      </c>
      <c r="C13" s="143" t="s">
        <v>36</v>
      </c>
      <c r="D13" s="143" t="s">
        <v>37</v>
      </c>
      <c r="E13" s="143" t="s">
        <v>46</v>
      </c>
      <c r="F13" s="143"/>
      <c r="G13" s="143"/>
      <c r="H13" s="143" t="s">
        <v>38</v>
      </c>
      <c r="I13" s="143">
        <v>10</v>
      </c>
      <c r="J13" s="143" t="s">
        <v>40</v>
      </c>
      <c r="K13" s="144" t="str">
        <f>+'datos iniciales'!O11</f>
        <v>CONTRIBUCIONES INHERENTES A LA NOMINA SECTOR PRIVADO Y PUBLICO</v>
      </c>
      <c r="L13" s="144">
        <f>+'datos iniciales'!P11</f>
        <v>3089301793</v>
      </c>
      <c r="M13" s="144">
        <f>+'datos iniciales'!Q11</f>
        <v>685466624</v>
      </c>
      <c r="N13" s="144">
        <f>+'datos iniciales'!R11</f>
        <v>0</v>
      </c>
      <c r="O13" s="144">
        <f>+'datos iniciales'!S11</f>
        <v>3774768417</v>
      </c>
      <c r="P13" s="144">
        <f>+'datos iniciales'!T11</f>
        <v>0</v>
      </c>
      <c r="Q13" s="144">
        <f>+'datos iniciales'!U11</f>
        <v>3774768417</v>
      </c>
      <c r="R13" s="144">
        <f>+'datos iniciales'!V11</f>
        <v>0</v>
      </c>
      <c r="S13" s="144">
        <f>+'datos iniciales'!W11</f>
        <v>3774768417</v>
      </c>
      <c r="T13" s="144">
        <f>+'datos iniciales'!X11</f>
        <v>3774768417</v>
      </c>
      <c r="U13" s="144">
        <f>+'datos iniciales'!Y11</f>
        <v>3471256727.75</v>
      </c>
      <c r="V13" s="144">
        <f>+'datos iniciales'!Z11</f>
        <v>3471256727.75</v>
      </c>
      <c r="W13" s="186">
        <f t="shared" ref="W13" si="6">+S13/O13*100</f>
        <v>100</v>
      </c>
      <c r="X13" s="186">
        <f t="shared" ref="X13" si="7">+T13/O13*100</f>
        <v>100</v>
      </c>
      <c r="Y13" s="187">
        <f t="shared" ref="Y13" si="8">+V13/O13*100</f>
        <v>91.959461992870644</v>
      </c>
    </row>
    <row r="14" spans="2:26" ht="12.75" thickBot="1" x14ac:dyDescent="0.25">
      <c r="B14" s="145"/>
      <c r="C14" s="145"/>
      <c r="D14" s="145"/>
      <c r="E14" s="145"/>
      <c r="F14" s="145"/>
      <c r="G14" s="145"/>
      <c r="H14" s="145"/>
      <c r="I14" s="145"/>
      <c r="J14" s="145"/>
      <c r="K14" s="146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88"/>
      <c r="X14" s="188"/>
      <c r="Y14" s="188"/>
    </row>
    <row r="15" spans="2:26" ht="15" customHeight="1" x14ac:dyDescent="0.2">
      <c r="B15" s="136" t="s">
        <v>35</v>
      </c>
      <c r="C15" s="137">
        <v>2</v>
      </c>
      <c r="D15" s="137">
        <v>0</v>
      </c>
      <c r="E15" s="137">
        <v>3</v>
      </c>
      <c r="F15" s="137"/>
      <c r="G15" s="137"/>
      <c r="H15" s="137" t="s">
        <v>38</v>
      </c>
      <c r="I15" s="137">
        <v>10</v>
      </c>
      <c r="J15" s="137" t="s">
        <v>40</v>
      </c>
      <c r="K15" s="138" t="str">
        <f>+'datos iniciales'!O12</f>
        <v>IMPUESTOS Y MULTAS</v>
      </c>
      <c r="L15" s="138">
        <f>+'datos iniciales'!P12</f>
        <v>29000000</v>
      </c>
      <c r="M15" s="138">
        <f>+'datos iniciales'!Q12</f>
        <v>6801000</v>
      </c>
      <c r="N15" s="138">
        <f>+'datos iniciales'!R12</f>
        <v>0</v>
      </c>
      <c r="O15" s="138">
        <f>+'datos iniciales'!S12</f>
        <v>35801000</v>
      </c>
      <c r="P15" s="138">
        <f>+'datos iniciales'!T12</f>
        <v>0</v>
      </c>
      <c r="Q15" s="138">
        <f>+'datos iniciales'!U12</f>
        <v>35558700</v>
      </c>
      <c r="R15" s="138">
        <f>+'datos iniciales'!V12</f>
        <v>242300</v>
      </c>
      <c r="S15" s="138">
        <f>+'datos iniciales'!W12</f>
        <v>35558700</v>
      </c>
      <c r="T15" s="138">
        <f>+'datos iniciales'!X12</f>
        <v>35558700</v>
      </c>
      <c r="U15" s="138">
        <f>+'datos iniciales'!Y12</f>
        <v>35558700</v>
      </c>
      <c r="V15" s="138">
        <f>+'datos iniciales'!Z12</f>
        <v>35558700</v>
      </c>
      <c r="W15" s="182">
        <f>+S15/O15*100</f>
        <v>99.3232032624787</v>
      </c>
      <c r="X15" s="182">
        <f t="shared" ref="X15:X16" si="9">+T15/O15*100</f>
        <v>99.3232032624787</v>
      </c>
      <c r="Y15" s="183">
        <f t="shared" ref="Y15:Y16" si="10">+V15/O15*100</f>
        <v>99.3232032624787</v>
      </c>
    </row>
    <row r="16" spans="2:26" ht="17.25" customHeight="1" thickBot="1" x14ac:dyDescent="0.25">
      <c r="B16" s="142" t="s">
        <v>35</v>
      </c>
      <c r="C16" s="143">
        <v>2</v>
      </c>
      <c r="D16" s="143">
        <v>0</v>
      </c>
      <c r="E16" s="143">
        <v>4</v>
      </c>
      <c r="F16" s="143"/>
      <c r="G16" s="143"/>
      <c r="H16" s="143" t="s">
        <v>38</v>
      </c>
      <c r="I16" s="143">
        <v>10</v>
      </c>
      <c r="J16" s="143" t="s">
        <v>40</v>
      </c>
      <c r="K16" s="144" t="str">
        <f>+'datos iniciales'!O13</f>
        <v>ADQUISICION DE BIENES Y SERVICIOS</v>
      </c>
      <c r="L16" s="144">
        <f>+'datos iniciales'!P13</f>
        <v>2607974403</v>
      </c>
      <c r="M16" s="144">
        <f>+'datos iniciales'!Q13</f>
        <v>0</v>
      </c>
      <c r="N16" s="144">
        <f>+'datos iniciales'!R13</f>
        <v>51037846</v>
      </c>
      <c r="O16" s="144">
        <f>+'datos iniciales'!S13</f>
        <v>2556936557</v>
      </c>
      <c r="P16" s="144">
        <f>+'datos iniciales'!T13</f>
        <v>0</v>
      </c>
      <c r="Q16" s="144">
        <f>+'datos iniciales'!U13</f>
        <v>2478353404.7800002</v>
      </c>
      <c r="R16" s="144">
        <f>+'datos iniciales'!V13</f>
        <v>78583152.219999999</v>
      </c>
      <c r="S16" s="144">
        <f>+'datos iniciales'!W13</f>
        <v>2478353404.7800002</v>
      </c>
      <c r="T16" s="144">
        <f>+'datos iniciales'!X13</f>
        <v>2100406045.24</v>
      </c>
      <c r="U16" s="144">
        <f>+'datos iniciales'!Y13</f>
        <v>2100406045.24</v>
      </c>
      <c r="V16" s="144">
        <f>+'datos iniciales'!Z13</f>
        <v>2100406045.24</v>
      </c>
      <c r="W16" s="186">
        <f>+S16/O16*100</f>
        <v>96.926667890727813</v>
      </c>
      <c r="X16" s="186">
        <f t="shared" si="9"/>
        <v>82.145411058003035</v>
      </c>
      <c r="Y16" s="187">
        <f t="shared" si="10"/>
        <v>82.145411058003035</v>
      </c>
    </row>
    <row r="17" spans="2:25" ht="12.75" thickBot="1" x14ac:dyDescent="0.25">
      <c r="B17" s="145"/>
      <c r="C17" s="145"/>
      <c r="D17" s="145"/>
      <c r="E17" s="145"/>
      <c r="F17" s="145"/>
      <c r="G17" s="145"/>
      <c r="H17" s="145"/>
      <c r="I17" s="145"/>
      <c r="J17" s="145"/>
      <c r="K17" s="146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88"/>
      <c r="X17" s="188"/>
      <c r="Y17" s="188"/>
    </row>
    <row r="18" spans="2:25" ht="14.25" customHeight="1" x14ac:dyDescent="0.2">
      <c r="B18" s="136" t="s">
        <v>35</v>
      </c>
      <c r="C18" s="137">
        <v>3</v>
      </c>
      <c r="D18" s="137">
        <v>2</v>
      </c>
      <c r="E18" s="137">
        <v>1</v>
      </c>
      <c r="F18" s="137">
        <v>1</v>
      </c>
      <c r="G18" s="137"/>
      <c r="H18" s="137" t="s">
        <v>38</v>
      </c>
      <c r="I18" s="137">
        <v>11</v>
      </c>
      <c r="J18" s="137" t="s">
        <v>63</v>
      </c>
      <c r="K18" s="138" t="str">
        <f>+'datos iniciales'!O14</f>
        <v>CUOTA DE AUDITAJE CONTRANAL</v>
      </c>
      <c r="L18" s="138">
        <f>+'datos iniciales'!P14</f>
        <v>0</v>
      </c>
      <c r="M18" s="138">
        <f>+'datos iniciales'!Q14</f>
        <v>4776945</v>
      </c>
      <c r="N18" s="138">
        <f>+'datos iniciales'!R14</f>
        <v>0</v>
      </c>
      <c r="O18" s="138">
        <f>+'datos iniciales'!S14</f>
        <v>4776945</v>
      </c>
      <c r="P18" s="138">
        <f>+'datos iniciales'!T14</f>
        <v>0</v>
      </c>
      <c r="Q18" s="138">
        <f>+'datos iniciales'!U14</f>
        <v>4776945</v>
      </c>
      <c r="R18" s="138">
        <f>+'datos iniciales'!V14</f>
        <v>0</v>
      </c>
      <c r="S18" s="138">
        <f>+'datos iniciales'!W14</f>
        <v>4776945</v>
      </c>
      <c r="T18" s="138">
        <f>+'datos iniciales'!X14</f>
        <v>4776945</v>
      </c>
      <c r="U18" s="138">
        <f>+'datos iniciales'!Y14</f>
        <v>4776945</v>
      </c>
      <c r="V18" s="138">
        <f>+'datos iniciales'!Z14</f>
        <v>4776945</v>
      </c>
      <c r="W18" s="182">
        <f t="shared" ref="W18:W21" si="11">+S18/O18*100</f>
        <v>100</v>
      </c>
      <c r="X18" s="182">
        <f t="shared" ref="X18:X21" si="12">+T18/O18*100</f>
        <v>100</v>
      </c>
      <c r="Y18" s="183">
        <f t="shared" ref="Y18:Y21" si="13">+V18/O18*100</f>
        <v>100</v>
      </c>
    </row>
    <row r="19" spans="2:25" ht="14.25" customHeight="1" x14ac:dyDescent="0.2">
      <c r="B19" s="139" t="s">
        <v>35</v>
      </c>
      <c r="C19" s="140">
        <v>3</v>
      </c>
      <c r="D19" s="140">
        <v>2</v>
      </c>
      <c r="E19" s="140">
        <v>1</v>
      </c>
      <c r="F19" s="140">
        <v>1</v>
      </c>
      <c r="G19" s="140"/>
      <c r="H19" s="140" t="s">
        <v>38</v>
      </c>
      <c r="I19" s="140">
        <v>10</v>
      </c>
      <c r="J19" s="140" t="s">
        <v>40</v>
      </c>
      <c r="K19" s="141" t="str">
        <f>+'datos iniciales'!O15</f>
        <v>CUOTA DE AUDITAJE CONTRANAL</v>
      </c>
      <c r="L19" s="141">
        <f>+'datos iniciales'!P15</f>
        <v>30131244</v>
      </c>
      <c r="M19" s="141">
        <f>+'datos iniciales'!Q15</f>
        <v>0</v>
      </c>
      <c r="N19" s="141">
        <f>+'datos iniciales'!R15</f>
        <v>0</v>
      </c>
      <c r="O19" s="141">
        <f>+'datos iniciales'!S15</f>
        <v>30131244</v>
      </c>
      <c r="P19" s="141">
        <f>+'datos iniciales'!T15</f>
        <v>0</v>
      </c>
      <c r="Q19" s="141">
        <f>+'datos iniciales'!U15</f>
        <v>30131244</v>
      </c>
      <c r="R19" s="141">
        <f>+'datos iniciales'!V15</f>
        <v>0</v>
      </c>
      <c r="S19" s="141">
        <f>+'datos iniciales'!W15</f>
        <v>30131244</v>
      </c>
      <c r="T19" s="141">
        <f>+'datos iniciales'!X15</f>
        <v>30131244</v>
      </c>
      <c r="U19" s="141">
        <f>+'datos iniciales'!Y15</f>
        <v>30131244</v>
      </c>
      <c r="V19" s="141">
        <f>+'datos iniciales'!Z15</f>
        <v>30131244</v>
      </c>
      <c r="W19" s="184"/>
      <c r="X19" s="184"/>
      <c r="Y19" s="185"/>
    </row>
    <row r="20" spans="2:25" ht="15" customHeight="1" x14ac:dyDescent="0.2">
      <c r="B20" s="139" t="s">
        <v>35</v>
      </c>
      <c r="C20" s="140">
        <v>3</v>
      </c>
      <c r="D20" s="140">
        <v>5</v>
      </c>
      <c r="E20" s="140">
        <v>1</v>
      </c>
      <c r="F20" s="140">
        <v>1</v>
      </c>
      <c r="G20" s="140"/>
      <c r="H20" s="140" t="s">
        <v>38</v>
      </c>
      <c r="I20" s="140">
        <v>10</v>
      </c>
      <c r="J20" s="140" t="s">
        <v>40</v>
      </c>
      <c r="K20" s="141" t="str">
        <f>+'datos iniciales'!O16</f>
        <v>MESADAS PENSIONALES</v>
      </c>
      <c r="L20" s="141">
        <f>+'datos iniciales'!P16</f>
        <v>194594400</v>
      </c>
      <c r="M20" s="141">
        <f>+'datos iniciales'!Q16</f>
        <v>9459901</v>
      </c>
      <c r="N20" s="141">
        <f>+'datos iniciales'!R16</f>
        <v>0</v>
      </c>
      <c r="O20" s="141">
        <f>+'datos iniciales'!S16</f>
        <v>204054301</v>
      </c>
      <c r="P20" s="141">
        <f>+'datos iniciales'!T16</f>
        <v>0</v>
      </c>
      <c r="Q20" s="141">
        <f>+'datos iniciales'!U16</f>
        <v>204054301</v>
      </c>
      <c r="R20" s="141">
        <f>+'datos iniciales'!V16</f>
        <v>0</v>
      </c>
      <c r="S20" s="141">
        <f>+'datos iniciales'!W16</f>
        <v>204054301</v>
      </c>
      <c r="T20" s="141">
        <f>+'datos iniciales'!X16</f>
        <v>204054301</v>
      </c>
      <c r="U20" s="141">
        <f>+'datos iniciales'!Y16</f>
        <v>204054301</v>
      </c>
      <c r="V20" s="141">
        <f>+'datos iniciales'!Z16</f>
        <v>204054301</v>
      </c>
      <c r="W20" s="184">
        <f t="shared" si="11"/>
        <v>100</v>
      </c>
      <c r="X20" s="184">
        <f t="shared" si="12"/>
        <v>100</v>
      </c>
      <c r="Y20" s="185">
        <f t="shared" si="13"/>
        <v>100</v>
      </c>
    </row>
    <row r="21" spans="2:25" ht="14.25" customHeight="1" thickBot="1" x14ac:dyDescent="0.25">
      <c r="B21" s="142" t="s">
        <v>35</v>
      </c>
      <c r="C21" s="143">
        <v>3</v>
      </c>
      <c r="D21" s="143">
        <v>6</v>
      </c>
      <c r="E21" s="143">
        <v>1</v>
      </c>
      <c r="F21" s="143">
        <v>1</v>
      </c>
      <c r="G21" s="143"/>
      <c r="H21" s="143" t="s">
        <v>38</v>
      </c>
      <c r="I21" s="143">
        <v>10</v>
      </c>
      <c r="J21" s="143" t="s">
        <v>40</v>
      </c>
      <c r="K21" s="144" t="str">
        <f>+'datos iniciales'!O17</f>
        <v>SENTENCIAS Y CONCILIACIONES</v>
      </c>
      <c r="L21" s="144">
        <f>+'datos iniciales'!P17</f>
        <v>371730902</v>
      </c>
      <c r="M21" s="144">
        <f>+'datos iniciales'!Q17</f>
        <v>0</v>
      </c>
      <c r="N21" s="144">
        <f>+'datos iniciales'!R17</f>
        <v>206794295</v>
      </c>
      <c r="O21" s="144">
        <f>+'datos iniciales'!S17</f>
        <v>164936607</v>
      </c>
      <c r="P21" s="144">
        <f>+'datos iniciales'!T17</f>
        <v>0</v>
      </c>
      <c r="Q21" s="144">
        <f>+'datos iniciales'!U17</f>
        <v>160936607</v>
      </c>
      <c r="R21" s="144">
        <f>+'datos iniciales'!V17</f>
        <v>4000000</v>
      </c>
      <c r="S21" s="144">
        <f>+'datos iniciales'!W17</f>
        <v>160936607</v>
      </c>
      <c r="T21" s="144">
        <f>+'datos iniciales'!X17</f>
        <v>160936607</v>
      </c>
      <c r="U21" s="144">
        <f>+'datos iniciales'!Y17</f>
        <v>160936607</v>
      </c>
      <c r="V21" s="144">
        <f>+'datos iniciales'!Z17</f>
        <v>160936607</v>
      </c>
      <c r="W21" s="186">
        <f t="shared" si="11"/>
        <v>97.574825823839092</v>
      </c>
      <c r="X21" s="186">
        <f t="shared" si="12"/>
        <v>97.574825823839092</v>
      </c>
      <c r="Y21" s="187">
        <f t="shared" si="13"/>
        <v>97.574825823839092</v>
      </c>
    </row>
    <row r="22" spans="2:25" ht="14.25" customHeight="1" x14ac:dyDescent="0.2">
      <c r="B22" s="151"/>
      <c r="C22" s="151"/>
      <c r="D22" s="151"/>
      <c r="E22" s="151"/>
      <c r="F22" s="151"/>
      <c r="G22" s="151"/>
      <c r="H22" s="151"/>
      <c r="I22" s="151"/>
      <c r="J22" s="151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3"/>
      <c r="X22" s="203"/>
      <c r="Y22" s="203"/>
    </row>
    <row r="23" spans="2:25" ht="12.75" thickBot="1" x14ac:dyDescent="0.25">
      <c r="B23" s="145"/>
      <c r="C23" s="145"/>
      <c r="D23" s="145"/>
      <c r="E23" s="145"/>
      <c r="F23" s="145"/>
      <c r="G23" s="145"/>
      <c r="H23" s="145"/>
      <c r="I23" s="145"/>
      <c r="J23" s="145"/>
      <c r="K23" s="146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88"/>
      <c r="X23" s="188"/>
      <c r="Y23" s="188"/>
    </row>
    <row r="24" spans="2:25" ht="24" x14ac:dyDescent="0.2">
      <c r="B24" s="136" t="s">
        <v>71</v>
      </c>
      <c r="C24" s="137" t="s">
        <v>384</v>
      </c>
      <c r="D24" s="137" t="s">
        <v>73</v>
      </c>
      <c r="E24" s="137" t="s">
        <v>36</v>
      </c>
      <c r="F24" s="137" t="s">
        <v>1</v>
      </c>
      <c r="G24" s="137" t="s">
        <v>1</v>
      </c>
      <c r="H24" s="137" t="s">
        <v>38</v>
      </c>
      <c r="I24" s="137" t="s">
        <v>39</v>
      </c>
      <c r="J24" s="137" t="s">
        <v>40</v>
      </c>
      <c r="K24" s="148" t="s">
        <v>377</v>
      </c>
      <c r="L24" s="138">
        <f>+'datos iniciales'!P18</f>
        <v>2000000000</v>
      </c>
      <c r="M24" s="138">
        <f>+'datos iniciales'!Q18</f>
        <v>0</v>
      </c>
      <c r="N24" s="138">
        <f>+'datos iniciales'!R18</f>
        <v>23000000</v>
      </c>
      <c r="O24" s="138">
        <f>+'datos iniciales'!S18</f>
        <v>1977000000</v>
      </c>
      <c r="P24" s="138">
        <f>+'datos iniciales'!T18</f>
        <v>0</v>
      </c>
      <c r="Q24" s="138">
        <f>+'datos iniciales'!U18</f>
        <v>1969571000</v>
      </c>
      <c r="R24" s="138">
        <f>+'datos iniciales'!V18</f>
        <v>7429000</v>
      </c>
      <c r="S24" s="138">
        <f>+'datos iniciales'!W18</f>
        <v>1969571000</v>
      </c>
      <c r="T24" s="138">
        <f>+'datos iniciales'!X18</f>
        <v>577180250</v>
      </c>
      <c r="U24" s="138">
        <f>+'datos iniciales'!Y18</f>
        <v>577180250</v>
      </c>
      <c r="V24" s="138">
        <f>+'datos iniciales'!Z18</f>
        <v>577180250</v>
      </c>
      <c r="W24" s="182">
        <f t="shared" ref="W24:W32" si="14">+S24/O24*100</f>
        <v>99.624228629236214</v>
      </c>
      <c r="X24" s="182">
        <f t="shared" ref="X24:X32" si="15">+T24/O24*100</f>
        <v>29.194752149721804</v>
      </c>
      <c r="Y24" s="183">
        <f t="shared" ref="Y24:Y32" si="16">+V24/O24*100</f>
        <v>29.194752149721804</v>
      </c>
    </row>
    <row r="25" spans="2:25" ht="24" x14ac:dyDescent="0.2">
      <c r="B25" s="139" t="s">
        <v>71</v>
      </c>
      <c r="C25" s="140" t="s">
        <v>384</v>
      </c>
      <c r="D25" s="140" t="s">
        <v>73</v>
      </c>
      <c r="E25" s="140" t="s">
        <v>36</v>
      </c>
      <c r="F25" s="140" t="s">
        <v>1</v>
      </c>
      <c r="G25" s="140" t="s">
        <v>1</v>
      </c>
      <c r="H25" s="140" t="s">
        <v>38</v>
      </c>
      <c r="I25" s="140" t="s">
        <v>106</v>
      </c>
      <c r="J25" s="140" t="s">
        <v>40</v>
      </c>
      <c r="K25" s="149" t="s">
        <v>377</v>
      </c>
      <c r="L25" s="141">
        <f>+'datos iniciales'!P19</f>
        <v>500000000</v>
      </c>
      <c r="M25" s="141">
        <f>+'datos iniciales'!Q19</f>
        <v>0</v>
      </c>
      <c r="N25" s="141">
        <f>+'datos iniciales'!R19</f>
        <v>0</v>
      </c>
      <c r="O25" s="141">
        <f>+'datos iniciales'!S19</f>
        <v>500000000</v>
      </c>
      <c r="P25" s="141">
        <f>+'datos iniciales'!T19</f>
        <v>0</v>
      </c>
      <c r="Q25" s="141">
        <f>+'datos iniciales'!U19</f>
        <v>479600000</v>
      </c>
      <c r="R25" s="141">
        <f>+'datos iniciales'!V19</f>
        <v>20400000</v>
      </c>
      <c r="S25" s="141">
        <f>+'datos iniciales'!W19</f>
        <v>479600000</v>
      </c>
      <c r="T25" s="141">
        <f>+'datos iniciales'!X19</f>
        <v>479600000</v>
      </c>
      <c r="U25" s="141">
        <f>+'datos iniciales'!Y19</f>
        <v>479600000</v>
      </c>
      <c r="V25" s="141">
        <f>+'datos iniciales'!Z19</f>
        <v>479600000</v>
      </c>
      <c r="W25" s="184">
        <f t="shared" si="14"/>
        <v>95.92</v>
      </c>
      <c r="X25" s="184">
        <f t="shared" si="15"/>
        <v>95.92</v>
      </c>
      <c r="Y25" s="185">
        <f t="shared" si="16"/>
        <v>95.92</v>
      </c>
    </row>
    <row r="26" spans="2:25" ht="36" x14ac:dyDescent="0.2">
      <c r="B26" s="139" t="s">
        <v>71</v>
      </c>
      <c r="C26" s="140" t="s">
        <v>386</v>
      </c>
      <c r="D26" s="140" t="s">
        <v>73</v>
      </c>
      <c r="E26" s="140" t="s">
        <v>36</v>
      </c>
      <c r="F26" s="140" t="s">
        <v>1</v>
      </c>
      <c r="G26" s="140" t="s">
        <v>1</v>
      </c>
      <c r="H26" s="140" t="s">
        <v>38</v>
      </c>
      <c r="I26" s="140" t="s">
        <v>39</v>
      </c>
      <c r="J26" s="140" t="s">
        <v>40</v>
      </c>
      <c r="K26" s="149" t="s">
        <v>77</v>
      </c>
      <c r="L26" s="141">
        <f>+'datos iniciales'!P20</f>
        <v>3497281509</v>
      </c>
      <c r="M26" s="141">
        <f>+'datos iniciales'!Q20</f>
        <v>0</v>
      </c>
      <c r="N26" s="141">
        <f>+'datos iniciales'!R20</f>
        <v>0</v>
      </c>
      <c r="O26" s="141">
        <f>+'datos iniciales'!S20</f>
        <v>3497281509</v>
      </c>
      <c r="P26" s="141">
        <f>+'datos iniciales'!T20</f>
        <v>0</v>
      </c>
      <c r="Q26" s="141">
        <f>+'datos iniciales'!U20</f>
        <v>3294812660</v>
      </c>
      <c r="R26" s="141">
        <f>+'datos iniciales'!V20</f>
        <v>202468849</v>
      </c>
      <c r="S26" s="141">
        <f>+'datos iniciales'!W20</f>
        <v>3294812660</v>
      </c>
      <c r="T26" s="141">
        <f>+'datos iniciales'!X20</f>
        <v>3099385102</v>
      </c>
      <c r="U26" s="141">
        <f>+'datos iniciales'!Y20</f>
        <v>3025174727</v>
      </c>
      <c r="V26" s="141">
        <f>+'datos iniciales'!Z20</f>
        <v>3025174727</v>
      </c>
      <c r="W26" s="184">
        <f t="shared" si="14"/>
        <v>94.210679109503729</v>
      </c>
      <c r="X26" s="184">
        <f t="shared" si="15"/>
        <v>88.622694341989842</v>
      </c>
      <c r="Y26" s="185">
        <f t="shared" si="16"/>
        <v>86.500749774215564</v>
      </c>
    </row>
    <row r="27" spans="2:25" ht="36" x14ac:dyDescent="0.2">
      <c r="B27" s="139" t="s">
        <v>71</v>
      </c>
      <c r="C27" s="140" t="s">
        <v>386</v>
      </c>
      <c r="D27" s="140" t="s">
        <v>73</v>
      </c>
      <c r="E27" s="140" t="s">
        <v>36</v>
      </c>
      <c r="F27" s="140" t="s">
        <v>1</v>
      </c>
      <c r="G27" s="140" t="s">
        <v>1</v>
      </c>
      <c r="H27" s="140" t="s">
        <v>38</v>
      </c>
      <c r="I27" s="140" t="s">
        <v>62</v>
      </c>
      <c r="J27" s="140" t="s">
        <v>63</v>
      </c>
      <c r="K27" s="149" t="s">
        <v>77</v>
      </c>
      <c r="L27" s="141">
        <f>+'datos iniciales'!P21</f>
        <v>0</v>
      </c>
      <c r="M27" s="141">
        <f>+'datos iniciales'!Q21</f>
        <v>5015140505</v>
      </c>
      <c r="N27" s="141">
        <f>+'datos iniciales'!R21</f>
        <v>593000000</v>
      </c>
      <c r="O27" s="141">
        <f>+'datos iniciales'!S21</f>
        <v>4422140505</v>
      </c>
      <c r="P27" s="141">
        <f>+'datos iniciales'!T21</f>
        <v>0</v>
      </c>
      <c r="Q27" s="141">
        <f>+'datos iniciales'!U21</f>
        <v>4406784733</v>
      </c>
      <c r="R27" s="141">
        <f>+'datos iniciales'!V21</f>
        <v>15355772</v>
      </c>
      <c r="S27" s="141">
        <f>+'datos iniciales'!W21</f>
        <v>4406784733</v>
      </c>
      <c r="T27" s="141">
        <f>+'datos iniciales'!X21</f>
        <v>4402784733</v>
      </c>
      <c r="U27" s="141">
        <f>+'datos iniciales'!Y21</f>
        <v>4348839091</v>
      </c>
      <c r="V27" s="141">
        <f>+'datos iniciales'!Z21</f>
        <v>4348839091</v>
      </c>
      <c r="W27" s="184">
        <f t="shared" si="14"/>
        <v>99.652752507916972</v>
      </c>
      <c r="X27" s="184">
        <f t="shared" si="15"/>
        <v>99.562298575133141</v>
      </c>
      <c r="Y27" s="185">
        <f t="shared" si="16"/>
        <v>98.342399706270754</v>
      </c>
    </row>
    <row r="28" spans="2:25" ht="36" x14ac:dyDescent="0.2">
      <c r="B28" s="139" t="s">
        <v>71</v>
      </c>
      <c r="C28" s="140" t="s">
        <v>386</v>
      </c>
      <c r="D28" s="140" t="s">
        <v>73</v>
      </c>
      <c r="E28" s="140" t="s">
        <v>36</v>
      </c>
      <c r="F28" s="140"/>
      <c r="G28" s="140"/>
      <c r="H28" s="140" t="s">
        <v>38</v>
      </c>
      <c r="I28" s="140" t="s">
        <v>106</v>
      </c>
      <c r="J28" s="140" t="s">
        <v>40</v>
      </c>
      <c r="K28" s="149" t="s">
        <v>77</v>
      </c>
      <c r="L28" s="141">
        <f>+'datos iniciales'!P22</f>
        <v>1202718491</v>
      </c>
      <c r="M28" s="141">
        <f>+'datos iniciales'!Q22</f>
        <v>0</v>
      </c>
      <c r="N28" s="141">
        <f>+'datos iniciales'!R22</f>
        <v>0</v>
      </c>
      <c r="O28" s="141">
        <f>+'datos iniciales'!S22</f>
        <v>1202718491</v>
      </c>
      <c r="P28" s="141">
        <f>+'datos iniciales'!T22</f>
        <v>0</v>
      </c>
      <c r="Q28" s="141">
        <f>+'datos iniciales'!U22</f>
        <v>1171591805.26</v>
      </c>
      <c r="R28" s="141">
        <f>+'datos iniciales'!V22</f>
        <v>31126685.739999998</v>
      </c>
      <c r="S28" s="141">
        <f>+'datos iniciales'!W22</f>
        <v>1171591805.26</v>
      </c>
      <c r="T28" s="141">
        <f>+'datos iniciales'!X22</f>
        <v>1119434436.26</v>
      </c>
      <c r="U28" s="141">
        <f>+'datos iniciales'!Y22</f>
        <v>1119434436.26</v>
      </c>
      <c r="V28" s="141">
        <f>+'datos iniciales'!Z22</f>
        <v>1119434436.26</v>
      </c>
      <c r="W28" s="184">
        <f t="shared" si="14"/>
        <v>97.411972462972628</v>
      </c>
      <c r="X28" s="184">
        <f t="shared" si="15"/>
        <v>93.075349272234646</v>
      </c>
      <c r="Y28" s="185">
        <f t="shared" si="16"/>
        <v>93.075349272234646</v>
      </c>
    </row>
    <row r="29" spans="2:25" ht="24" x14ac:dyDescent="0.2">
      <c r="B29" s="139" t="s">
        <v>71</v>
      </c>
      <c r="C29" s="140" t="s">
        <v>386</v>
      </c>
      <c r="D29" s="140" t="s">
        <v>73</v>
      </c>
      <c r="E29" s="140" t="s">
        <v>52</v>
      </c>
      <c r="F29" s="140"/>
      <c r="G29" s="140"/>
      <c r="H29" s="140" t="s">
        <v>38</v>
      </c>
      <c r="I29" s="140" t="s">
        <v>39</v>
      </c>
      <c r="J29" s="140" t="s">
        <v>40</v>
      </c>
      <c r="K29" s="149" t="s">
        <v>380</v>
      </c>
      <c r="L29" s="141">
        <f>+'datos iniciales'!P23</f>
        <v>653464481</v>
      </c>
      <c r="M29" s="141">
        <f>+'datos iniciales'!Q23</f>
        <v>0</v>
      </c>
      <c r="N29" s="141">
        <f>+'datos iniciales'!R23</f>
        <v>0</v>
      </c>
      <c r="O29" s="141">
        <f>+'datos iniciales'!S23</f>
        <v>653464481</v>
      </c>
      <c r="P29" s="141">
        <f>+'datos iniciales'!T23</f>
        <v>0</v>
      </c>
      <c r="Q29" s="141">
        <f>+'datos iniciales'!U23</f>
        <v>649730314</v>
      </c>
      <c r="R29" s="141">
        <f>+'datos iniciales'!V23</f>
        <v>3734167</v>
      </c>
      <c r="S29" s="141">
        <f>+'datos iniciales'!W23</f>
        <v>649730314</v>
      </c>
      <c r="T29" s="141">
        <f>+'datos iniciales'!X23</f>
        <v>571525797</v>
      </c>
      <c r="U29" s="141">
        <f>+'datos iniciales'!Y23</f>
        <v>571525797</v>
      </c>
      <c r="V29" s="141">
        <f>+'datos iniciales'!Z23</f>
        <v>571525797</v>
      </c>
      <c r="W29" s="184">
        <f t="shared" si="14"/>
        <v>99.428558535532702</v>
      </c>
      <c r="X29" s="184">
        <f t="shared" si="15"/>
        <v>87.460881749133662</v>
      </c>
      <c r="Y29" s="185">
        <f t="shared" si="16"/>
        <v>87.460881749133662</v>
      </c>
    </row>
    <row r="30" spans="2:25" ht="24" x14ac:dyDescent="0.2">
      <c r="B30" s="139" t="s">
        <v>71</v>
      </c>
      <c r="C30" s="140" t="s">
        <v>386</v>
      </c>
      <c r="D30" s="140" t="s">
        <v>73</v>
      </c>
      <c r="E30" s="140" t="s">
        <v>52</v>
      </c>
      <c r="F30" s="140" t="s">
        <v>1</v>
      </c>
      <c r="G30" s="140" t="s">
        <v>1</v>
      </c>
      <c r="H30" s="140" t="s">
        <v>38</v>
      </c>
      <c r="I30" s="140" t="s">
        <v>62</v>
      </c>
      <c r="J30" s="140" t="s">
        <v>63</v>
      </c>
      <c r="K30" s="149" t="s">
        <v>380</v>
      </c>
      <c r="L30" s="141">
        <f>+'datos iniciales'!P24</f>
        <v>0</v>
      </c>
      <c r="M30" s="141">
        <f>+'datos iniciales'!Q24</f>
        <v>3984859495</v>
      </c>
      <c r="N30" s="141">
        <f>+'datos iniciales'!R24</f>
        <v>197000000</v>
      </c>
      <c r="O30" s="141">
        <f>+'datos iniciales'!S24</f>
        <v>3787859495</v>
      </c>
      <c r="P30" s="141">
        <f>+'datos iniciales'!T24</f>
        <v>0</v>
      </c>
      <c r="Q30" s="141">
        <f>+'datos iniciales'!U24</f>
        <v>3660254680.5500002</v>
      </c>
      <c r="R30" s="141">
        <f>+'datos iniciales'!V24</f>
        <v>127604814.45</v>
      </c>
      <c r="S30" s="141">
        <f>+'datos iniciales'!W24</f>
        <v>3660254680.5500002</v>
      </c>
      <c r="T30" s="141">
        <f>+'datos iniciales'!X24</f>
        <v>3555957398.5500002</v>
      </c>
      <c r="U30" s="141">
        <f>+'datos iniciales'!Y24</f>
        <v>3441857723.5500002</v>
      </c>
      <c r="V30" s="141">
        <f>+'datos iniciales'!Z24</f>
        <v>3441857723.5500002</v>
      </c>
      <c r="W30" s="184">
        <f t="shared" si="14"/>
        <v>96.631215740223766</v>
      </c>
      <c r="X30" s="184">
        <f t="shared" si="15"/>
        <v>93.877753471159323</v>
      </c>
      <c r="Y30" s="185">
        <f t="shared" si="16"/>
        <v>90.865506708822636</v>
      </c>
    </row>
    <row r="31" spans="2:25" ht="24" x14ac:dyDescent="0.2">
      <c r="B31" s="139" t="s">
        <v>71</v>
      </c>
      <c r="C31" s="140" t="s">
        <v>389</v>
      </c>
      <c r="D31" s="140" t="s">
        <v>73</v>
      </c>
      <c r="E31" s="140" t="s">
        <v>36</v>
      </c>
      <c r="F31" s="140"/>
      <c r="G31" s="140"/>
      <c r="H31" s="140" t="s">
        <v>38</v>
      </c>
      <c r="I31" s="140" t="s">
        <v>39</v>
      </c>
      <c r="J31" s="140" t="s">
        <v>40</v>
      </c>
      <c r="K31" s="149" t="s">
        <v>378</v>
      </c>
      <c r="L31" s="141">
        <f>+'datos iniciales'!P25</f>
        <v>470097000</v>
      </c>
      <c r="M31" s="141">
        <f>+'datos iniciales'!Q25</f>
        <v>0</v>
      </c>
      <c r="N31" s="141">
        <f>+'datos iniciales'!R25</f>
        <v>0</v>
      </c>
      <c r="O31" s="141">
        <f>+'datos iniciales'!S25</f>
        <v>470097000</v>
      </c>
      <c r="P31" s="141">
        <f>+'datos iniciales'!T25</f>
        <v>0</v>
      </c>
      <c r="Q31" s="141">
        <f>+'datos iniciales'!U25</f>
        <v>470070856</v>
      </c>
      <c r="R31" s="141">
        <f>+'datos iniciales'!V25</f>
        <v>26144</v>
      </c>
      <c r="S31" s="141">
        <f>+'datos iniciales'!W25</f>
        <v>470070856</v>
      </c>
      <c r="T31" s="141">
        <f>+'datos iniciales'!X25</f>
        <v>470070856</v>
      </c>
      <c r="U31" s="141">
        <f>+'datos iniciales'!Y25</f>
        <v>470070856</v>
      </c>
      <c r="V31" s="141">
        <f>+'datos iniciales'!Z25</f>
        <v>470070856</v>
      </c>
      <c r="W31" s="184">
        <f t="shared" si="14"/>
        <v>99.994438594587919</v>
      </c>
      <c r="X31" s="184">
        <f t="shared" si="15"/>
        <v>99.994438594587919</v>
      </c>
      <c r="Y31" s="185">
        <f t="shared" si="16"/>
        <v>99.994438594587919</v>
      </c>
    </row>
    <row r="32" spans="2:25" ht="36" x14ac:dyDescent="0.2">
      <c r="B32" s="139" t="s">
        <v>71</v>
      </c>
      <c r="C32" s="140" t="s">
        <v>389</v>
      </c>
      <c r="D32" s="140" t="s">
        <v>73</v>
      </c>
      <c r="E32" s="140" t="s">
        <v>52</v>
      </c>
      <c r="F32" s="140"/>
      <c r="G32" s="140"/>
      <c r="H32" s="140" t="s">
        <v>38</v>
      </c>
      <c r="I32" s="140" t="s">
        <v>39</v>
      </c>
      <c r="J32" s="140" t="s">
        <v>40</v>
      </c>
      <c r="K32" s="149" t="s">
        <v>83</v>
      </c>
      <c r="L32" s="141">
        <f>+'datos iniciales'!P26</f>
        <v>2500000000</v>
      </c>
      <c r="M32" s="141">
        <f>+'datos iniciales'!Q26</f>
        <v>396893642</v>
      </c>
      <c r="N32" s="141">
        <f>+'datos iniciales'!R26</f>
        <v>0</v>
      </c>
      <c r="O32" s="141">
        <f>+'datos iniciales'!S26</f>
        <v>2896893642</v>
      </c>
      <c r="P32" s="141">
        <f>+'datos iniciales'!T26</f>
        <v>0</v>
      </c>
      <c r="Q32" s="141">
        <f>+'datos iniciales'!U26</f>
        <v>2730932390.5</v>
      </c>
      <c r="R32" s="141">
        <f>+'datos iniciales'!V26</f>
        <v>165961251.5</v>
      </c>
      <c r="S32" s="141">
        <f>+'datos iniciales'!W26</f>
        <v>2730932390.5</v>
      </c>
      <c r="T32" s="141">
        <f>+'datos iniciales'!X26</f>
        <v>2392836346.5</v>
      </c>
      <c r="U32" s="141">
        <f>+'datos iniciales'!Y26</f>
        <v>2358899356.5</v>
      </c>
      <c r="V32" s="141">
        <f>+'datos iniciales'!Z26</f>
        <v>2358899356.5</v>
      </c>
      <c r="W32" s="184">
        <f t="shared" si="14"/>
        <v>94.271061626362609</v>
      </c>
      <c r="X32" s="184">
        <f t="shared" si="15"/>
        <v>82.60007588155699</v>
      </c>
      <c r="Y32" s="185">
        <f t="shared" si="16"/>
        <v>81.428579989958777</v>
      </c>
    </row>
    <row r="33" spans="2:25" ht="36" x14ac:dyDescent="0.2">
      <c r="B33" s="139" t="s">
        <v>71</v>
      </c>
      <c r="C33" s="140" t="s">
        <v>389</v>
      </c>
      <c r="D33" s="140" t="s">
        <v>73</v>
      </c>
      <c r="E33" s="140" t="s">
        <v>52</v>
      </c>
      <c r="F33" s="140"/>
      <c r="G33" s="140"/>
      <c r="H33" s="140" t="s">
        <v>38</v>
      </c>
      <c r="I33" s="140" t="s">
        <v>106</v>
      </c>
      <c r="J33" s="140" t="s">
        <v>40</v>
      </c>
      <c r="K33" s="149" t="s">
        <v>83</v>
      </c>
      <c r="L33" s="141">
        <f>+'datos iniciales'!P27</f>
        <v>1000000000</v>
      </c>
      <c r="M33" s="141">
        <f>+'datos iniciales'!Q27</f>
        <v>0</v>
      </c>
      <c r="N33" s="141">
        <f>+'datos iniciales'!R27</f>
        <v>10000000</v>
      </c>
      <c r="O33" s="141">
        <f>+'datos iniciales'!S27</f>
        <v>990000000</v>
      </c>
      <c r="P33" s="141">
        <f>+'datos iniciales'!T27</f>
        <v>0</v>
      </c>
      <c r="Q33" s="141">
        <f>+'datos iniciales'!U27</f>
        <v>977893675.27999997</v>
      </c>
      <c r="R33" s="141">
        <f>+'datos iniciales'!V27</f>
        <v>12106324.720000001</v>
      </c>
      <c r="S33" s="141">
        <f>+'datos iniciales'!W27</f>
        <v>977893675.27999997</v>
      </c>
      <c r="T33" s="141">
        <f>+'datos iniciales'!X27</f>
        <v>794553974.77999997</v>
      </c>
      <c r="U33" s="141">
        <f>+'datos iniciales'!Y27</f>
        <v>794553974.77999997</v>
      </c>
      <c r="V33" s="141">
        <f>+'datos iniciales'!Z27</f>
        <v>794553974.77999997</v>
      </c>
      <c r="W33" s="184">
        <f t="shared" ref="W33:W34" si="17">+S33/O33*100</f>
        <v>98.777138917171712</v>
      </c>
      <c r="X33" s="184">
        <f t="shared" ref="X33:X34" si="18">+T33/O33*100</f>
        <v>80.25797725050505</v>
      </c>
      <c r="Y33" s="185">
        <f t="shared" ref="Y33:Y34" si="19">+V33/O33*100</f>
        <v>80.25797725050505</v>
      </c>
    </row>
    <row r="34" spans="2:25" ht="36.75" thickBot="1" x14ac:dyDescent="0.25">
      <c r="B34" s="142" t="s">
        <v>71</v>
      </c>
      <c r="C34" s="143" t="s">
        <v>389</v>
      </c>
      <c r="D34" s="143" t="s">
        <v>73</v>
      </c>
      <c r="E34" s="143" t="s">
        <v>57</v>
      </c>
      <c r="F34" s="143"/>
      <c r="G34" s="143"/>
      <c r="H34" s="143" t="s">
        <v>38</v>
      </c>
      <c r="I34" s="143" t="s">
        <v>39</v>
      </c>
      <c r="J34" s="143" t="s">
        <v>40</v>
      </c>
      <c r="K34" s="150" t="s">
        <v>379</v>
      </c>
      <c r="L34" s="144">
        <f>+'datos iniciales'!P28</f>
        <v>500000000</v>
      </c>
      <c r="M34" s="144">
        <f>+'datos iniciales'!Q28</f>
        <v>0</v>
      </c>
      <c r="N34" s="144">
        <f>+'datos iniciales'!R28</f>
        <v>396893642</v>
      </c>
      <c r="O34" s="144">
        <f>+'datos iniciales'!S28</f>
        <v>103106358</v>
      </c>
      <c r="P34" s="144">
        <f>+'datos iniciales'!T28</f>
        <v>0</v>
      </c>
      <c r="Q34" s="144">
        <f>+'datos iniciales'!U28</f>
        <v>82127263</v>
      </c>
      <c r="R34" s="144">
        <f>+'datos iniciales'!V28</f>
        <v>20979095</v>
      </c>
      <c r="S34" s="144">
        <f>+'datos iniciales'!W28</f>
        <v>82127263</v>
      </c>
      <c r="T34" s="144">
        <f>+'datos iniciales'!X28</f>
        <v>64802683</v>
      </c>
      <c r="U34" s="144">
        <f>+'datos iniciales'!Y28</f>
        <v>64802683</v>
      </c>
      <c r="V34" s="144">
        <f>+'datos iniciales'!Z28</f>
        <v>64802683</v>
      </c>
      <c r="W34" s="186">
        <f t="shared" si="17"/>
        <v>79.652956998054378</v>
      </c>
      <c r="X34" s="186">
        <f t="shared" si="18"/>
        <v>62.850326844053598</v>
      </c>
      <c r="Y34" s="187">
        <f t="shared" si="19"/>
        <v>62.850326844053598</v>
      </c>
    </row>
    <row r="35" spans="2:25" ht="18" customHeight="1" thickBot="1" x14ac:dyDescent="0.25">
      <c r="B35" s="151" t="s">
        <v>1</v>
      </c>
      <c r="C35" s="151" t="s">
        <v>1</v>
      </c>
      <c r="D35" s="151" t="s">
        <v>1</v>
      </c>
      <c r="E35" s="151" t="s">
        <v>1</v>
      </c>
      <c r="F35" s="151" t="s">
        <v>1</v>
      </c>
      <c r="G35" s="151" t="s">
        <v>1</v>
      </c>
      <c r="H35" s="151" t="s">
        <v>1</v>
      </c>
      <c r="I35" s="151" t="s">
        <v>1</v>
      </c>
      <c r="J35" s="151" t="s">
        <v>1</v>
      </c>
      <c r="K35" s="152" t="s">
        <v>341</v>
      </c>
      <c r="L35" s="178">
        <f>+SUM(L7:L13)+SUM(L15:L16)+SUM(L18:L21)+SUM(L24:L34)</f>
        <v>29504037377</v>
      </c>
      <c r="M35" s="178">
        <f t="shared" ref="M35:V35" si="20">+SUM(M7:M13)+SUM(M15:M16)+SUM(M18:M21)+SUM(M24:M34)</f>
        <v>13326631488</v>
      </c>
      <c r="N35" s="178">
        <f t="shared" si="20"/>
        <v>3538425783</v>
      </c>
      <c r="O35" s="178">
        <f t="shared" si="20"/>
        <v>39292243082</v>
      </c>
      <c r="P35" s="178">
        <f t="shared" si="20"/>
        <v>0</v>
      </c>
      <c r="Q35" s="178">
        <f t="shared" si="20"/>
        <v>38576853766.369995</v>
      </c>
      <c r="R35" s="178">
        <f t="shared" si="20"/>
        <v>715389315.63000011</v>
      </c>
      <c r="S35" s="178">
        <f t="shared" si="20"/>
        <v>38576853766.369995</v>
      </c>
      <c r="T35" s="178">
        <f t="shared" si="20"/>
        <v>35823459880.330002</v>
      </c>
      <c r="U35" s="178">
        <f t="shared" si="20"/>
        <v>35241491117.080002</v>
      </c>
      <c r="V35" s="178">
        <f t="shared" si="20"/>
        <v>35241491117.080002</v>
      </c>
      <c r="W35" s="209">
        <f t="shared" ref="W35" si="21">+S35/O35*100</f>
        <v>98.179311590491182</v>
      </c>
      <c r="X35" s="210">
        <f t="shared" ref="X35" si="22">+T35/O35*100</f>
        <v>91.171837162793423</v>
      </c>
      <c r="Y35" s="211">
        <f t="shared" ref="Y35" si="23">+V35/O35*100</f>
        <v>89.690708274235249</v>
      </c>
    </row>
    <row r="36" spans="2:25" x14ac:dyDescent="0.2">
      <c r="T36" s="153"/>
      <c r="U36" s="153"/>
      <c r="W36" s="154"/>
      <c r="X36" s="154"/>
      <c r="Y36" s="154"/>
    </row>
    <row r="37" spans="2:25" x14ac:dyDescent="0.2">
      <c r="Q37" s="155"/>
      <c r="R37" s="155"/>
      <c r="W37" s="154"/>
      <c r="X37" s="154"/>
      <c r="Y37" s="154"/>
    </row>
    <row r="38" spans="2:25" ht="14.25" customHeight="1" thickBot="1" x14ac:dyDescent="0.25">
      <c r="K38" s="156"/>
      <c r="W38" s="154"/>
      <c r="X38" s="154"/>
      <c r="Y38" s="154"/>
    </row>
    <row r="39" spans="2:25" ht="17.25" customHeight="1" thickBot="1" x14ac:dyDescent="0.25">
      <c r="K39" s="216" t="s">
        <v>333</v>
      </c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8"/>
    </row>
    <row r="40" spans="2:25" ht="38.25" customHeight="1" thickBot="1" x14ac:dyDescent="0.25">
      <c r="K40" s="157" t="s">
        <v>20</v>
      </c>
      <c r="L40" s="158" t="s">
        <v>21</v>
      </c>
      <c r="M40" s="158" t="s">
        <v>22</v>
      </c>
      <c r="N40" s="158" t="s">
        <v>23</v>
      </c>
      <c r="O40" s="196" t="s">
        <v>24</v>
      </c>
      <c r="P40" s="158" t="s">
        <v>25</v>
      </c>
      <c r="Q40" s="158" t="s">
        <v>26</v>
      </c>
      <c r="R40" s="158" t="s">
        <v>27</v>
      </c>
      <c r="S40" s="196" t="s">
        <v>28</v>
      </c>
      <c r="T40" s="159" t="s">
        <v>29</v>
      </c>
      <c r="U40" s="158" t="s">
        <v>30</v>
      </c>
      <c r="V40" s="160" t="s">
        <v>31</v>
      </c>
      <c r="W40" s="197" t="s">
        <v>342</v>
      </c>
      <c r="X40" s="161" t="s">
        <v>343</v>
      </c>
      <c r="Y40" s="162" t="s">
        <v>344</v>
      </c>
    </row>
    <row r="41" spans="2:25" ht="15" customHeight="1" x14ac:dyDescent="0.2">
      <c r="K41" s="163" t="s">
        <v>334</v>
      </c>
      <c r="L41" s="164">
        <f>SUM(L7:L13)</f>
        <v>13947044947</v>
      </c>
      <c r="M41" s="164">
        <f t="shared" ref="M41:V41" si="24">SUM(M7:M13)</f>
        <v>3908700000</v>
      </c>
      <c r="N41" s="164">
        <f t="shared" si="24"/>
        <v>2060700000</v>
      </c>
      <c r="O41" s="164">
        <f t="shared" si="24"/>
        <v>15795044947</v>
      </c>
      <c r="P41" s="164">
        <f t="shared" si="24"/>
        <v>0</v>
      </c>
      <c r="Q41" s="164">
        <f t="shared" si="24"/>
        <v>15769673187</v>
      </c>
      <c r="R41" s="164">
        <f t="shared" si="24"/>
        <v>25371760</v>
      </c>
      <c r="S41" s="164">
        <f t="shared" si="24"/>
        <v>15769673187</v>
      </c>
      <c r="T41" s="164">
        <f t="shared" si="24"/>
        <v>15759464461</v>
      </c>
      <c r="U41" s="164">
        <f t="shared" si="24"/>
        <v>15453688379.75</v>
      </c>
      <c r="V41" s="164">
        <f t="shared" si="24"/>
        <v>15453688379.75</v>
      </c>
      <c r="W41" s="182">
        <f>+S41/O41*100</f>
        <v>99.839368864823527</v>
      </c>
      <c r="X41" s="182">
        <f>+T41/O41*100</f>
        <v>99.774736405503177</v>
      </c>
      <c r="Y41" s="183">
        <f>+V41/O41*100</f>
        <v>97.83883763297024</v>
      </c>
    </row>
    <row r="42" spans="2:25" ht="16.5" customHeight="1" x14ac:dyDescent="0.2">
      <c r="K42" s="165" t="s">
        <v>335</v>
      </c>
      <c r="L42" s="166">
        <f>SUM(L15:L16)</f>
        <v>2636974403</v>
      </c>
      <c r="M42" s="166">
        <f t="shared" ref="M42:V42" si="25">SUM(M15:M16)</f>
        <v>6801000</v>
      </c>
      <c r="N42" s="166">
        <f t="shared" si="25"/>
        <v>51037846</v>
      </c>
      <c r="O42" s="166">
        <f t="shared" si="25"/>
        <v>2592737557</v>
      </c>
      <c r="P42" s="166">
        <f t="shared" si="25"/>
        <v>0</v>
      </c>
      <c r="Q42" s="166">
        <f t="shared" si="25"/>
        <v>2513912104.7800002</v>
      </c>
      <c r="R42" s="166">
        <f t="shared" si="25"/>
        <v>78825452.219999999</v>
      </c>
      <c r="S42" s="166">
        <f t="shared" si="25"/>
        <v>2513912104.7800002</v>
      </c>
      <c r="T42" s="166">
        <f t="shared" si="25"/>
        <v>2135964745.24</v>
      </c>
      <c r="U42" s="166">
        <f t="shared" si="25"/>
        <v>2135964745.24</v>
      </c>
      <c r="V42" s="166">
        <f t="shared" si="25"/>
        <v>2135964745.24</v>
      </c>
      <c r="W42" s="184">
        <f>+S42/O42*100</f>
        <v>96.959759694644646</v>
      </c>
      <c r="X42" s="184">
        <f>+T42/O42*100</f>
        <v>82.382605191690828</v>
      </c>
      <c r="Y42" s="185">
        <f>+V42/O42*100</f>
        <v>82.382605191690828</v>
      </c>
    </row>
    <row r="43" spans="2:25" ht="15.75" customHeight="1" thickBot="1" x14ac:dyDescent="0.25">
      <c r="K43" s="167" t="s">
        <v>336</v>
      </c>
      <c r="L43" s="168">
        <f t="shared" ref="L43" si="26">SUM(L18:L21)</f>
        <v>596456546</v>
      </c>
      <c r="M43" s="168">
        <f t="shared" ref="M43:V43" si="27">SUM(M18:M21)</f>
        <v>14236846</v>
      </c>
      <c r="N43" s="168">
        <f t="shared" si="27"/>
        <v>206794295</v>
      </c>
      <c r="O43" s="168">
        <f t="shared" si="27"/>
        <v>403899097</v>
      </c>
      <c r="P43" s="168">
        <f t="shared" si="27"/>
        <v>0</v>
      </c>
      <c r="Q43" s="168">
        <f t="shared" si="27"/>
        <v>399899097</v>
      </c>
      <c r="R43" s="168">
        <f t="shared" si="27"/>
        <v>4000000</v>
      </c>
      <c r="S43" s="168">
        <f t="shared" si="27"/>
        <v>399899097</v>
      </c>
      <c r="T43" s="168">
        <f t="shared" si="27"/>
        <v>399899097</v>
      </c>
      <c r="U43" s="168">
        <f t="shared" si="27"/>
        <v>399899097</v>
      </c>
      <c r="V43" s="168">
        <f t="shared" si="27"/>
        <v>399899097</v>
      </c>
      <c r="W43" s="186">
        <f>+S43/O43*100</f>
        <v>99.009653641290512</v>
      </c>
      <c r="X43" s="186">
        <f>+T43/O43*100</f>
        <v>99.009653641290512</v>
      </c>
      <c r="Y43" s="187">
        <f>+V43/O43*100</f>
        <v>99.009653641290512</v>
      </c>
    </row>
    <row r="44" spans="2:25" ht="17.25" customHeight="1" thickBot="1" x14ac:dyDescent="0.25">
      <c r="K44" s="157" t="s">
        <v>337</v>
      </c>
      <c r="L44" s="193">
        <f>SUM(L41:L43)</f>
        <v>17180475896</v>
      </c>
      <c r="M44" s="193">
        <f t="shared" ref="M44:U44" si="28">SUM(M41:M43)</f>
        <v>3929737846</v>
      </c>
      <c r="N44" s="193">
        <f t="shared" si="28"/>
        <v>2318532141</v>
      </c>
      <c r="O44" s="193">
        <f t="shared" si="28"/>
        <v>18791681601</v>
      </c>
      <c r="P44" s="193">
        <f t="shared" si="28"/>
        <v>0</v>
      </c>
      <c r="Q44" s="193">
        <f t="shared" si="28"/>
        <v>18683484388.779999</v>
      </c>
      <c r="R44" s="193">
        <f t="shared" si="28"/>
        <v>108197212.22</v>
      </c>
      <c r="S44" s="193">
        <f t="shared" si="28"/>
        <v>18683484388.779999</v>
      </c>
      <c r="T44" s="193">
        <f t="shared" si="28"/>
        <v>18295328303.240002</v>
      </c>
      <c r="U44" s="193">
        <f t="shared" si="28"/>
        <v>17989552221.990002</v>
      </c>
      <c r="V44" s="194">
        <f>SUM(V41:V43)</f>
        <v>17989552221.990002</v>
      </c>
      <c r="W44" s="195">
        <f>+S44/O44*100</f>
        <v>99.424228153087455</v>
      </c>
      <c r="X44" s="195">
        <f>+T44/O44*100</f>
        <v>97.358654173165732</v>
      </c>
      <c r="Y44" s="195">
        <f>+V44/O44*100</f>
        <v>95.731465676987028</v>
      </c>
    </row>
    <row r="45" spans="2:25" ht="14.25" customHeight="1" thickBot="1" x14ac:dyDescent="0.25">
      <c r="K45" s="169"/>
      <c r="W45" s="189"/>
      <c r="X45" s="189"/>
      <c r="Y45" s="189"/>
    </row>
    <row r="46" spans="2:25" ht="15.75" customHeight="1" thickBot="1" x14ac:dyDescent="0.25">
      <c r="K46" s="163" t="s">
        <v>338</v>
      </c>
      <c r="L46" s="164">
        <f>SUM(L24:L26)+SUM(L28:L29)+SUM(L31:L34)</f>
        <v>12323561481</v>
      </c>
      <c r="M46" s="164">
        <f t="shared" ref="M46:V46" si="29">SUM(M24:M26)+SUM(M28:M29)+SUM(M31:M34)</f>
        <v>396893642</v>
      </c>
      <c r="N46" s="164">
        <f t="shared" si="29"/>
        <v>429893642</v>
      </c>
      <c r="O46" s="164">
        <f t="shared" si="29"/>
        <v>12290561481</v>
      </c>
      <c r="P46" s="164">
        <f t="shared" si="29"/>
        <v>0</v>
      </c>
      <c r="Q46" s="164">
        <f t="shared" si="29"/>
        <v>11826329964.040001</v>
      </c>
      <c r="R46" s="164">
        <f t="shared" si="29"/>
        <v>464231516.96000004</v>
      </c>
      <c r="S46" s="164">
        <f t="shared" si="29"/>
        <v>11826329964.040001</v>
      </c>
      <c r="T46" s="164">
        <f t="shared" si="29"/>
        <v>9569389445.5400009</v>
      </c>
      <c r="U46" s="164">
        <f t="shared" si="29"/>
        <v>9461242080.5400009</v>
      </c>
      <c r="V46" s="164">
        <f t="shared" si="29"/>
        <v>9461242080.5400009</v>
      </c>
      <c r="W46" s="190">
        <f>+S46/O46*100</f>
        <v>96.222861602558552</v>
      </c>
      <c r="X46" s="190">
        <f>+T46/O46*100</f>
        <v>77.859660523510954</v>
      </c>
      <c r="Y46" s="191">
        <f>+V46/O46*100</f>
        <v>76.979738437223972</v>
      </c>
    </row>
    <row r="47" spans="2:25" ht="15.75" customHeight="1" thickBot="1" x14ac:dyDescent="0.25">
      <c r="K47" s="163" t="s">
        <v>339</v>
      </c>
      <c r="L47" s="201">
        <f>+L27+L30</f>
        <v>0</v>
      </c>
      <c r="M47" s="201">
        <f t="shared" ref="M47:V47" si="30">+M27+M30</f>
        <v>9000000000</v>
      </c>
      <c r="N47" s="201">
        <f t="shared" si="30"/>
        <v>790000000</v>
      </c>
      <c r="O47" s="201">
        <f t="shared" si="30"/>
        <v>8210000000</v>
      </c>
      <c r="P47" s="201">
        <f t="shared" si="30"/>
        <v>0</v>
      </c>
      <c r="Q47" s="201">
        <f t="shared" si="30"/>
        <v>8067039413.5500002</v>
      </c>
      <c r="R47" s="201">
        <f t="shared" si="30"/>
        <v>142960586.44999999</v>
      </c>
      <c r="S47" s="201">
        <f t="shared" si="30"/>
        <v>8067039413.5500002</v>
      </c>
      <c r="T47" s="201">
        <f t="shared" si="30"/>
        <v>7958742131.5500002</v>
      </c>
      <c r="U47" s="201">
        <f t="shared" si="30"/>
        <v>7790696814.5500002</v>
      </c>
      <c r="V47" s="201">
        <f t="shared" si="30"/>
        <v>7790696814.5500002</v>
      </c>
      <c r="W47" s="190">
        <f>+S47/O47*100</f>
        <v>98.258701748477478</v>
      </c>
      <c r="X47" s="190">
        <f>+T47/O47*100</f>
        <v>96.939611833739349</v>
      </c>
      <c r="Y47" s="191">
        <f>+V47/O47*100</f>
        <v>94.892774842265538</v>
      </c>
    </row>
    <row r="48" spans="2:25" ht="16.5" customHeight="1" thickBot="1" x14ac:dyDescent="0.25">
      <c r="K48" s="170" t="s">
        <v>340</v>
      </c>
      <c r="L48" s="198">
        <f>SUM(L46:L47)</f>
        <v>12323561481</v>
      </c>
      <c r="M48" s="198">
        <f t="shared" ref="M48:V48" si="31">SUM(M46:M47)</f>
        <v>9396893642</v>
      </c>
      <c r="N48" s="198">
        <f t="shared" si="31"/>
        <v>1219893642</v>
      </c>
      <c r="O48" s="198">
        <f t="shared" si="31"/>
        <v>20500561481</v>
      </c>
      <c r="P48" s="198">
        <f t="shared" si="31"/>
        <v>0</v>
      </c>
      <c r="Q48" s="198">
        <f t="shared" si="31"/>
        <v>19893369377.59</v>
      </c>
      <c r="R48" s="198">
        <f t="shared" si="31"/>
        <v>607192103.41000009</v>
      </c>
      <c r="S48" s="198">
        <f t="shared" si="31"/>
        <v>19893369377.59</v>
      </c>
      <c r="T48" s="198">
        <f t="shared" si="31"/>
        <v>17528131577.09</v>
      </c>
      <c r="U48" s="198">
        <f t="shared" si="31"/>
        <v>17251938895.09</v>
      </c>
      <c r="V48" s="198">
        <f t="shared" si="31"/>
        <v>17251938895.09</v>
      </c>
      <c r="W48" s="199">
        <f>+S48/O48*100</f>
        <v>97.038168422983205</v>
      </c>
      <c r="X48" s="199">
        <f>+T48/O48*100</f>
        <v>85.500739057001638</v>
      </c>
      <c r="Y48" s="200">
        <f>+V48/O48*100</f>
        <v>84.153494581497995</v>
      </c>
    </row>
    <row r="49" spans="11:25" ht="14.25" customHeight="1" thickBot="1" x14ac:dyDescent="0.25">
      <c r="K49" s="156"/>
      <c r="W49" s="192"/>
      <c r="X49" s="192"/>
      <c r="Y49" s="192"/>
    </row>
    <row r="50" spans="11:25" ht="17.25" customHeight="1" thickBot="1" x14ac:dyDescent="0.25">
      <c r="K50" s="171" t="s">
        <v>341</v>
      </c>
      <c r="L50" s="179">
        <f t="shared" ref="L50:V50" si="32">+L48+L44</f>
        <v>29504037377</v>
      </c>
      <c r="M50" s="179">
        <f>+M48+M44</f>
        <v>13326631488</v>
      </c>
      <c r="N50" s="179">
        <f t="shared" si="32"/>
        <v>3538425783</v>
      </c>
      <c r="O50" s="179">
        <f t="shared" si="32"/>
        <v>39292243082</v>
      </c>
      <c r="P50" s="179">
        <f t="shared" si="32"/>
        <v>0</v>
      </c>
      <c r="Q50" s="179">
        <f t="shared" si="32"/>
        <v>38576853766.369995</v>
      </c>
      <c r="R50" s="179">
        <f t="shared" si="32"/>
        <v>715389315.63000011</v>
      </c>
      <c r="S50" s="179">
        <f t="shared" si="32"/>
        <v>38576853766.369995</v>
      </c>
      <c r="T50" s="179">
        <f t="shared" si="32"/>
        <v>35823459880.330002</v>
      </c>
      <c r="U50" s="179">
        <f t="shared" si="32"/>
        <v>35241491117.080002</v>
      </c>
      <c r="V50" s="179">
        <f t="shared" si="32"/>
        <v>35241491117.080002</v>
      </c>
      <c r="W50" s="180">
        <f>+S50/O50*100</f>
        <v>98.179311590491182</v>
      </c>
      <c r="X50" s="180">
        <f>+T50/O50*100</f>
        <v>91.171837162793423</v>
      </c>
      <c r="Y50" s="181">
        <f>+V50/O50*100</f>
        <v>89.690708274235249</v>
      </c>
    </row>
    <row r="51" spans="11:25" ht="7.5" customHeight="1" x14ac:dyDescent="0.2"/>
    <row r="52" spans="11:25" ht="12.75" customHeight="1" x14ac:dyDescent="0.2">
      <c r="K52" s="172" t="s">
        <v>373</v>
      </c>
      <c r="M52" s="155"/>
      <c r="N52" s="155"/>
      <c r="O52" s="155"/>
      <c r="P52" s="155"/>
      <c r="U52" s="153"/>
    </row>
    <row r="53" spans="11:25" ht="14.25" customHeight="1" x14ac:dyDescent="0.2">
      <c r="K53" s="172"/>
      <c r="Q53" s="155"/>
      <c r="S53" s="155"/>
    </row>
    <row r="54" spans="11:25" x14ac:dyDescent="0.2">
      <c r="Q54" s="155"/>
      <c r="S54" s="155"/>
    </row>
    <row r="55" spans="11:25" x14ac:dyDescent="0.2">
      <c r="Q55" s="155"/>
      <c r="S55" s="155"/>
    </row>
    <row r="56" spans="11:25" x14ac:dyDescent="0.2">
      <c r="L56" s="155"/>
      <c r="Q56" s="155"/>
      <c r="S56" s="155"/>
    </row>
    <row r="58" spans="11:25" ht="15.75" x14ac:dyDescent="0.25">
      <c r="M58" s="173"/>
      <c r="N58" s="174"/>
      <c r="O58" s="174"/>
      <c r="P58" s="174"/>
      <c r="Q58" s="175"/>
      <c r="R58" s="173"/>
      <c r="S58" s="173"/>
      <c r="T58" s="174"/>
      <c r="U58" s="174"/>
      <c r="V58" s="174"/>
    </row>
    <row r="59" spans="11:25" ht="15.75" x14ac:dyDescent="0.25">
      <c r="M59" s="176" t="s">
        <v>374</v>
      </c>
      <c r="N59" s="176" t="s">
        <v>371</v>
      </c>
      <c r="O59" s="176"/>
      <c r="P59" s="176"/>
      <c r="Q59" s="177"/>
      <c r="R59" s="176"/>
      <c r="S59" s="176" t="s">
        <v>375</v>
      </c>
      <c r="T59" s="176" t="s">
        <v>382</v>
      </c>
      <c r="U59" s="176"/>
      <c r="V59" s="176"/>
    </row>
    <row r="60" spans="11:25" ht="15.75" x14ac:dyDescent="0.25">
      <c r="M60" s="176"/>
      <c r="N60" s="176" t="s">
        <v>392</v>
      </c>
      <c r="O60" s="176"/>
      <c r="P60" s="176"/>
      <c r="Q60" s="176"/>
      <c r="R60" s="176"/>
      <c r="S60" s="176"/>
      <c r="T60" s="176" t="s">
        <v>372</v>
      </c>
      <c r="U60" s="176"/>
      <c r="V60" s="176"/>
    </row>
    <row r="61" spans="11:25" ht="15.75" x14ac:dyDescent="0.25">
      <c r="M61" s="173"/>
      <c r="N61" s="173"/>
      <c r="O61" s="173"/>
      <c r="P61" s="173"/>
      <c r="Q61" s="173"/>
      <c r="R61" s="173"/>
      <c r="S61" s="173"/>
      <c r="T61" s="173"/>
      <c r="U61" s="173"/>
      <c r="V61" s="173"/>
    </row>
  </sheetData>
  <mergeCells count="4">
    <mergeCell ref="K39:Y39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20" t="s">
        <v>347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</row>
    <row r="3" spans="1:23" x14ac:dyDescent="0.2">
      <c r="A3" s="220" t="s">
        <v>348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</row>
    <row r="4" spans="1:23" x14ac:dyDescent="0.2">
      <c r="A4" s="220" t="s">
        <v>349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46" t="s">
        <v>381</v>
      </c>
      <c r="E4" s="247"/>
      <c r="F4" s="247"/>
      <c r="G4" s="247"/>
      <c r="H4" s="247"/>
      <c r="I4" s="247"/>
      <c r="J4" s="247"/>
      <c r="K4" s="248"/>
    </row>
    <row r="5" spans="2:11" ht="21" x14ac:dyDescent="0.25">
      <c r="B5" s="249" t="s">
        <v>351</v>
      </c>
      <c r="C5" s="251" t="s">
        <v>352</v>
      </c>
      <c r="D5" s="250" t="s">
        <v>353</v>
      </c>
      <c r="E5" s="252"/>
      <c r="F5" s="252"/>
      <c r="G5" s="252"/>
      <c r="H5" s="252" t="s">
        <v>354</v>
      </c>
      <c r="I5" s="252"/>
      <c r="J5" s="252"/>
      <c r="K5" s="253"/>
    </row>
    <row r="6" spans="2:11" ht="21" x14ac:dyDescent="0.25">
      <c r="B6" s="250"/>
      <c r="C6" s="239"/>
      <c r="D6" s="250" t="s">
        <v>355</v>
      </c>
      <c r="E6" s="252"/>
      <c r="F6" s="252" t="s">
        <v>356</v>
      </c>
      <c r="G6" s="252"/>
      <c r="H6" s="252" t="s">
        <v>355</v>
      </c>
      <c r="I6" s="252"/>
      <c r="J6" s="252" t="s">
        <v>356</v>
      </c>
      <c r="K6" s="253"/>
    </row>
    <row r="7" spans="2:11" ht="21" x14ac:dyDescent="0.35">
      <c r="B7" s="250"/>
      <c r="C7" s="239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 DICIEMBRE 2017'!L44/1000000</f>
        <v>17180.475896</v>
      </c>
      <c r="D8" s="98">
        <v>0.92409060294914513</v>
      </c>
      <c r="E8" s="91">
        <f>D8*C8</f>
        <v>15876.316329687894</v>
      </c>
      <c r="F8" s="90">
        <f>+G8/C8</f>
        <v>1.0874835191922672</v>
      </c>
      <c r="G8" s="91">
        <f>+'EJE DICIEMBRE 2017'!S44/1000000</f>
        <v>18683.484388779998</v>
      </c>
      <c r="H8" s="90">
        <v>0.91983862874214917</v>
      </c>
      <c r="I8" s="91">
        <f>+C8*H8</f>
        <v>15803.265389314187</v>
      </c>
      <c r="J8" s="90">
        <f>+K8/C8</f>
        <v>1.0648906592569747</v>
      </c>
      <c r="K8" s="99">
        <f>+'EJE DICIEMBRE 2017'!T44/1000000</f>
        <v>18295.328303240003</v>
      </c>
    </row>
    <row r="9" spans="2:11" ht="21" x14ac:dyDescent="0.25">
      <c r="B9" s="105" t="s">
        <v>360</v>
      </c>
      <c r="C9" s="128">
        <f>+'EJE DICIEMBRE 2017'!L48/1000000</f>
        <v>12323.561481000001</v>
      </c>
      <c r="D9" s="98">
        <v>0.94046695163515126</v>
      </c>
      <c r="E9" s="91">
        <f>D9*C9</f>
        <v>11589.90229932444</v>
      </c>
      <c r="F9" s="90">
        <f>+G9/C9</f>
        <v>1.6142548895675037</v>
      </c>
      <c r="G9" s="91">
        <f>+'EJE DICIEMBRE 2017'!S48/1000000</f>
        <v>19893.369377589999</v>
      </c>
      <c r="H9" s="90">
        <v>0.93122178299834424</v>
      </c>
      <c r="I9" s="91">
        <f>H9*C9</f>
        <v>11475.968895226537</v>
      </c>
      <c r="J9" s="90">
        <f>+K9/C9</f>
        <v>1.4223267846810526</v>
      </c>
      <c r="K9" s="100">
        <f>+'EJE DICIEMBRE 2017'!T48/1000000</f>
        <v>17528.13157709</v>
      </c>
    </row>
    <row r="10" spans="2:11" ht="21.75" thickBot="1" x14ac:dyDescent="0.3">
      <c r="B10" s="106" t="s">
        <v>361</v>
      </c>
      <c r="C10" s="129">
        <f>SUM(C8:C9)</f>
        <v>29504.037377000001</v>
      </c>
      <c r="D10" s="101">
        <f>+E10/C10</f>
        <v>0.93093085119339447</v>
      </c>
      <c r="E10" s="102">
        <f>SUM(E8:E9)</f>
        <v>27466.218629012335</v>
      </c>
      <c r="F10" s="103">
        <f>+G10/C10</f>
        <v>1.3075110119146862</v>
      </c>
      <c r="G10" s="102">
        <f>SUM(G8:G9)</f>
        <v>38576.853766369997</v>
      </c>
      <c r="H10" s="103">
        <f>+I10/C10</f>
        <v>0.92459326620181037</v>
      </c>
      <c r="I10" s="102">
        <f>SUM(I8:I9)</f>
        <v>27279.234284540726</v>
      </c>
      <c r="J10" s="103">
        <f>+K10/C10</f>
        <v>1.2141883981022996</v>
      </c>
      <c r="K10" s="104">
        <f>SUM(K8:K9)</f>
        <v>35823.459880330003</v>
      </c>
    </row>
    <row r="11" spans="2:11" x14ac:dyDescent="0.25">
      <c r="B11" s="231" t="s">
        <v>362</v>
      </c>
      <c r="C11" s="231"/>
      <c r="D11" s="231"/>
      <c r="E11" s="231"/>
      <c r="F11" s="231"/>
      <c r="G11" s="231"/>
      <c r="H11" s="231"/>
      <c r="I11" s="231"/>
      <c r="J11" s="231"/>
      <c r="K11" s="231"/>
    </row>
    <row r="12" spans="2:11" ht="20.25" customHeight="1" x14ac:dyDescent="0.25">
      <c r="B12" s="245" t="s">
        <v>365</v>
      </c>
      <c r="C12" s="245"/>
      <c r="D12" s="85"/>
      <c r="E12" s="231" t="s">
        <v>363</v>
      </c>
      <c r="F12" s="231"/>
      <c r="G12" s="85"/>
      <c r="H12" s="69"/>
      <c r="I12" s="231" t="s">
        <v>364</v>
      </c>
      <c r="J12" s="231"/>
      <c r="K12" s="84"/>
    </row>
    <row r="15" spans="2:11" x14ac:dyDescent="0.25">
      <c r="D15" s="230"/>
      <c r="E15" s="230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43"/>
      <c r="C18" s="241" t="s">
        <v>28</v>
      </c>
      <c r="D18" s="241"/>
      <c r="E18" s="242" t="s">
        <v>29</v>
      </c>
      <c r="F18" s="242"/>
    </row>
    <row r="19" spans="2:6" ht="29.25" customHeight="1" thickBot="1" x14ac:dyDescent="0.3">
      <c r="B19" s="244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1.0874835191922672</v>
      </c>
      <c r="E20" s="86">
        <f>+H8</f>
        <v>0.91983862874214917</v>
      </c>
      <c r="F20" s="86">
        <f>+J8</f>
        <v>1.0648906592569747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1.6142548895675037</v>
      </c>
      <c r="E21" s="86">
        <f>+H9</f>
        <v>0.93122178299834424</v>
      </c>
      <c r="F21" s="86">
        <f>+J9</f>
        <v>1.4223267846810526</v>
      </c>
    </row>
    <row r="22" spans="2:6" ht="21" thickBot="1" x14ac:dyDescent="0.3">
      <c r="B22" s="76" t="s">
        <v>369</v>
      </c>
      <c r="C22" s="86">
        <f>+D10</f>
        <v>0.93093085119339447</v>
      </c>
      <c r="D22" s="86">
        <f>+F10</f>
        <v>1.3075110119146862</v>
      </c>
      <c r="E22" s="86">
        <f>+H10</f>
        <v>0.92459326620181037</v>
      </c>
      <c r="F22" s="86">
        <f>+J10</f>
        <v>1.2141883981022996</v>
      </c>
    </row>
    <row r="57" spans="2:8" ht="15.75" thickBot="1" x14ac:dyDescent="0.3"/>
    <row r="58" spans="2:8" ht="24" thickBot="1" x14ac:dyDescent="0.4">
      <c r="B58" s="87"/>
      <c r="C58" s="232" t="str">
        <f>+MID(D4,13,35)</f>
        <v xml:space="preserve">Ejecucion a 31 de enero de 2016 </v>
      </c>
      <c r="D58" s="233"/>
      <c r="E58" s="233"/>
      <c r="F58" s="233"/>
      <c r="G58" s="234"/>
      <c r="H58" s="92"/>
    </row>
    <row r="59" spans="2:8" ht="42.75" customHeight="1" x14ac:dyDescent="0.25">
      <c r="B59" s="235" t="s">
        <v>351</v>
      </c>
      <c r="C59" s="237" t="s">
        <v>352</v>
      </c>
      <c r="D59" s="238" t="s">
        <v>353</v>
      </c>
      <c r="E59" s="238"/>
      <c r="F59" s="238" t="s">
        <v>354</v>
      </c>
      <c r="G59" s="239"/>
      <c r="H59" s="92"/>
    </row>
    <row r="60" spans="2:8" ht="21" x14ac:dyDescent="0.35">
      <c r="B60" s="236"/>
      <c r="C60" s="237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17180.475896</v>
      </c>
      <c r="D61" s="90">
        <f>+E61/C61</f>
        <v>1.0874835191922672</v>
      </c>
      <c r="E61" s="91">
        <f>+G8</f>
        <v>18683.484388779998</v>
      </c>
      <c r="F61" s="90">
        <f>+G61/C61</f>
        <v>1.0648906592569747</v>
      </c>
      <c r="G61" s="99">
        <f>+K8</f>
        <v>18295.328303240003</v>
      </c>
      <c r="H61" s="92"/>
    </row>
    <row r="62" spans="2:8" ht="21" x14ac:dyDescent="0.25">
      <c r="B62" s="112" t="s">
        <v>360</v>
      </c>
      <c r="C62" s="110">
        <f>+C9</f>
        <v>12323.561481000001</v>
      </c>
      <c r="D62" s="90">
        <f>+E62/C62</f>
        <v>1.6142548895675037</v>
      </c>
      <c r="E62" s="91">
        <f>+G9</f>
        <v>19893.369377589999</v>
      </c>
      <c r="F62" s="90">
        <f>+G62/C62</f>
        <v>1.4223267846810526</v>
      </c>
      <c r="G62" s="100">
        <f>+K9</f>
        <v>17528.13157709</v>
      </c>
      <c r="H62" s="92"/>
    </row>
    <row r="63" spans="2:8" ht="21.75" thickBot="1" x14ac:dyDescent="0.3">
      <c r="B63" s="113" t="s">
        <v>361</v>
      </c>
      <c r="C63" s="111">
        <f>SUM(C61:C62)</f>
        <v>29504.037377000001</v>
      </c>
      <c r="D63" s="103">
        <f>+E63/C63</f>
        <v>1.3075110119146862</v>
      </c>
      <c r="E63" s="102">
        <f>SUM(E61:E62)</f>
        <v>38576.853766369997</v>
      </c>
      <c r="F63" s="103">
        <f>+G63/C63</f>
        <v>1.2141883981022996</v>
      </c>
      <c r="G63" s="104">
        <f>SUM(G61:G62)</f>
        <v>35823.459880330003</v>
      </c>
      <c r="H63" s="92"/>
    </row>
    <row r="64" spans="2:8" ht="35.25" customHeight="1" x14ac:dyDescent="0.25">
      <c r="B64" s="240" t="s">
        <v>362</v>
      </c>
      <c r="C64" s="240"/>
      <c r="D64" s="240"/>
      <c r="E64" s="240"/>
      <c r="F64" s="240"/>
      <c r="G64" s="240"/>
      <c r="H64" s="92"/>
    </row>
    <row r="65" spans="2:7" x14ac:dyDescent="0.25">
      <c r="B65" s="231"/>
      <c r="C65" s="231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24"/>
      <c r="C69" s="226" t="s">
        <v>28</v>
      </c>
      <c r="D69" s="227"/>
      <c r="E69" s="226" t="s">
        <v>29</v>
      </c>
      <c r="F69" s="227"/>
    </row>
    <row r="70" spans="2:7" ht="15.75" thickBot="1" x14ac:dyDescent="0.3">
      <c r="B70" s="225"/>
      <c r="C70" s="228"/>
      <c r="D70" s="229"/>
      <c r="E70" s="228"/>
      <c r="F70" s="229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1.0874835191922672</v>
      </c>
      <c r="D71" s="75">
        <f>+E61</f>
        <v>18683.484388779998</v>
      </c>
      <c r="E71" s="74">
        <f t="shared" si="0"/>
        <v>1.0648906592569747</v>
      </c>
      <c r="F71" s="75">
        <f t="shared" si="0"/>
        <v>18295.328303240003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1.6142548895675037</v>
      </c>
      <c r="D72" s="75">
        <f t="shared" si="0"/>
        <v>19893.369377589999</v>
      </c>
      <c r="E72" s="74">
        <f t="shared" si="0"/>
        <v>1.4223267846810526</v>
      </c>
      <c r="F72" s="75">
        <f t="shared" si="0"/>
        <v>17528.13157709</v>
      </c>
    </row>
    <row r="73" spans="2:7" ht="21.75" thickTop="1" thickBot="1" x14ac:dyDescent="0.3">
      <c r="B73" s="73" t="str">
        <f>+B22</f>
        <v>Total : 25.133</v>
      </c>
      <c r="C73" s="74">
        <f t="shared" si="0"/>
        <v>1.3075110119146862</v>
      </c>
      <c r="D73" s="75">
        <f t="shared" si="0"/>
        <v>38576.853766369997</v>
      </c>
      <c r="E73" s="74">
        <f t="shared" si="0"/>
        <v>1.2141883981022996</v>
      </c>
      <c r="F73" s="75">
        <f t="shared" si="0"/>
        <v>35823.459880330003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21" t="s">
        <v>376</v>
      </c>
      <c r="C110" s="222"/>
      <c r="D110" s="223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 DICIEMBRE 2017'!W24</f>
        <v>99.624228629236214</v>
      </c>
      <c r="F111" s="122">
        <f>+'EJE DICIEMBRE 2017'!X24</f>
        <v>29.194752149721804</v>
      </c>
      <c r="G111" s="123">
        <f>+'EJE DICIEMBRE 2017'!Y24</f>
        <v>29.194752149721804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>
        <f>+'EJE DICIEMBRE 2017'!W25</f>
        <v>95.92</v>
      </c>
      <c r="F112" s="124">
        <f>+'EJE DICIEMBRE 2017'!X25</f>
        <v>95.92</v>
      </c>
      <c r="G112" s="125">
        <f>+'EJE DICIEMBRE 2017'!Y25</f>
        <v>95.92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 DICIEMBRE 2017'!W26</f>
        <v>94.210679109503729</v>
      </c>
      <c r="F113" s="124">
        <f>+'EJE DICIEMBRE 2017'!X26</f>
        <v>88.622694341989842</v>
      </c>
      <c r="G113" s="125">
        <f>+'EJE DICIEMBRE 2017'!Y26</f>
        <v>86.500749774215564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>
        <f>+'EJE DICIEMBRE 2017'!W27</f>
        <v>99.652752507916972</v>
      </c>
      <c r="F114" s="124">
        <f>+'EJE DICIEMBRE 2017'!X27</f>
        <v>99.562298575133141</v>
      </c>
      <c r="G114" s="125">
        <f>+'EJE DICIEMBRE 2017'!Y27</f>
        <v>98.342399706270754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>
        <f>+'EJE DICIEMBRE 2017'!W30</f>
        <v>96.631215740223766</v>
      </c>
      <c r="F115" s="126">
        <f>+'EJE DICIEMBRE 2017'!X30</f>
        <v>93.877753471159323</v>
      </c>
      <c r="G115" s="127">
        <f>+'EJE DICIEMBRE 2017'!Y30</f>
        <v>90.865506708822636</v>
      </c>
    </row>
    <row r="116" spans="2:7" ht="18" customHeight="1" x14ac:dyDescent="0.25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9"/>
  <sheetViews>
    <sheetView topLeftCell="A10" workbookViewId="0">
      <selection activeCell="M16" sqref="M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2017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396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7487961949</v>
      </c>
      <c r="Q5" s="7">
        <v>616141232</v>
      </c>
      <c r="R5" s="7">
        <v>0</v>
      </c>
      <c r="S5" s="7">
        <v>8104103181</v>
      </c>
      <c r="T5" s="7">
        <v>0</v>
      </c>
      <c r="U5" s="7">
        <v>8086047786</v>
      </c>
      <c r="V5" s="7">
        <v>18055395</v>
      </c>
      <c r="W5" s="7">
        <v>8086047786</v>
      </c>
      <c r="X5" s="7">
        <v>8086047786</v>
      </c>
      <c r="Y5" s="7">
        <v>8086047786</v>
      </c>
      <c r="Z5" s="7">
        <v>8086047786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842022075</v>
      </c>
      <c r="Q6" s="7">
        <v>186167983</v>
      </c>
      <c r="R6" s="7">
        <v>6700000</v>
      </c>
      <c r="S6" s="7">
        <v>1021490058</v>
      </c>
      <c r="T6" s="7">
        <v>0</v>
      </c>
      <c r="U6" s="7">
        <v>1019945561</v>
      </c>
      <c r="V6" s="7">
        <v>1544497</v>
      </c>
      <c r="W6" s="7">
        <v>1019945561</v>
      </c>
      <c r="X6" s="7">
        <v>1019945561</v>
      </c>
      <c r="Y6" s="7">
        <v>1019945561</v>
      </c>
      <c r="Z6" s="7">
        <v>1019945561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2123532060</v>
      </c>
      <c r="Q7" s="7">
        <v>572924161</v>
      </c>
      <c r="R7" s="7">
        <v>0</v>
      </c>
      <c r="S7" s="7">
        <v>2696456221</v>
      </c>
      <c r="T7" s="7">
        <v>0</v>
      </c>
      <c r="U7" s="7">
        <v>2694291007</v>
      </c>
      <c r="V7" s="7">
        <v>2165214</v>
      </c>
      <c r="W7" s="7">
        <v>2694291007</v>
      </c>
      <c r="X7" s="7">
        <v>2687602305</v>
      </c>
      <c r="Y7" s="7">
        <v>2687602305</v>
      </c>
      <c r="Z7" s="7">
        <v>2687602305</v>
      </c>
    </row>
    <row r="8" spans="1:26" ht="33.75" x14ac:dyDescent="0.25">
      <c r="A8" s="4" t="s">
        <v>32</v>
      </c>
      <c r="B8" s="5" t="s">
        <v>33</v>
      </c>
      <c r="C8" s="6" t="s">
        <v>393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154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394</v>
      </c>
      <c r="P8" s="7">
        <v>0</v>
      </c>
      <c r="Q8" s="7">
        <v>1848000000</v>
      </c>
      <c r="R8" s="7">
        <v>1848000000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</row>
    <row r="9" spans="1:26" ht="33.75" x14ac:dyDescent="0.25">
      <c r="A9" s="4" t="s">
        <v>32</v>
      </c>
      <c r="B9" s="5" t="s">
        <v>33</v>
      </c>
      <c r="C9" s="6" t="s">
        <v>48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49</v>
      </c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50</v>
      </c>
      <c r="P9" s="7">
        <v>283427174</v>
      </c>
      <c r="Q9" s="7">
        <v>0</v>
      </c>
      <c r="R9" s="7">
        <v>143000000</v>
      </c>
      <c r="S9" s="7">
        <v>140427174</v>
      </c>
      <c r="T9" s="7">
        <v>0</v>
      </c>
      <c r="U9" s="7">
        <v>138206667</v>
      </c>
      <c r="V9" s="7">
        <v>2220507</v>
      </c>
      <c r="W9" s="7">
        <v>138206667</v>
      </c>
      <c r="X9" s="7">
        <v>134686643</v>
      </c>
      <c r="Y9" s="7">
        <v>132422251</v>
      </c>
      <c r="Z9" s="7">
        <v>132422251</v>
      </c>
    </row>
    <row r="10" spans="1:26" ht="22.5" x14ac:dyDescent="0.25">
      <c r="A10" s="4" t="s">
        <v>32</v>
      </c>
      <c r="B10" s="5" t="s">
        <v>33</v>
      </c>
      <c r="C10" s="6" t="s">
        <v>51</v>
      </c>
      <c r="D10" s="4" t="s">
        <v>35</v>
      </c>
      <c r="E10" s="4" t="s">
        <v>36</v>
      </c>
      <c r="F10" s="4" t="s">
        <v>37</v>
      </c>
      <c r="G10" s="4" t="s">
        <v>52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53</v>
      </c>
      <c r="P10" s="7">
        <v>120799896</v>
      </c>
      <c r="Q10" s="7">
        <v>0</v>
      </c>
      <c r="R10" s="7">
        <v>63000000</v>
      </c>
      <c r="S10" s="7">
        <v>57799896</v>
      </c>
      <c r="T10" s="7">
        <v>0</v>
      </c>
      <c r="U10" s="7">
        <v>56413749</v>
      </c>
      <c r="V10" s="7">
        <v>1386147</v>
      </c>
      <c r="W10" s="7">
        <v>56413749</v>
      </c>
      <c r="X10" s="7">
        <v>56413749</v>
      </c>
      <c r="Y10" s="7">
        <v>56413749</v>
      </c>
      <c r="Z10" s="7">
        <v>56413749</v>
      </c>
    </row>
    <row r="11" spans="1:26" ht="33.75" x14ac:dyDescent="0.25">
      <c r="A11" s="4" t="s">
        <v>32</v>
      </c>
      <c r="B11" s="5" t="s">
        <v>33</v>
      </c>
      <c r="C11" s="6" t="s">
        <v>54</v>
      </c>
      <c r="D11" s="4" t="s">
        <v>35</v>
      </c>
      <c r="E11" s="4" t="s">
        <v>36</v>
      </c>
      <c r="F11" s="4" t="s">
        <v>37</v>
      </c>
      <c r="G11" s="4" t="s">
        <v>46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55</v>
      </c>
      <c r="P11" s="7">
        <v>3089301793</v>
      </c>
      <c r="Q11" s="7">
        <v>685466624</v>
      </c>
      <c r="R11" s="7">
        <v>0</v>
      </c>
      <c r="S11" s="7">
        <v>3774768417</v>
      </c>
      <c r="T11" s="7">
        <v>0</v>
      </c>
      <c r="U11" s="7">
        <v>3774768417</v>
      </c>
      <c r="V11" s="7">
        <v>0</v>
      </c>
      <c r="W11" s="7">
        <v>3774768417</v>
      </c>
      <c r="X11" s="7">
        <v>3774768417</v>
      </c>
      <c r="Y11" s="7">
        <v>3471256727.75</v>
      </c>
      <c r="Z11" s="7">
        <v>3471256727.75</v>
      </c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29000000</v>
      </c>
      <c r="Q12" s="7">
        <v>6801000</v>
      </c>
      <c r="R12" s="7">
        <v>0</v>
      </c>
      <c r="S12" s="7">
        <v>35801000</v>
      </c>
      <c r="T12" s="7">
        <v>0</v>
      </c>
      <c r="U12" s="7">
        <v>35558700</v>
      </c>
      <c r="V12" s="7">
        <v>242300</v>
      </c>
      <c r="W12" s="7">
        <v>35558700</v>
      </c>
      <c r="X12" s="7">
        <v>35558700</v>
      </c>
      <c r="Y12" s="7">
        <v>35558700</v>
      </c>
      <c r="Z12" s="7">
        <v>35558700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2607974403</v>
      </c>
      <c r="Q13" s="7">
        <v>0</v>
      </c>
      <c r="R13" s="7">
        <v>51037846</v>
      </c>
      <c r="S13" s="7">
        <v>2556936557</v>
      </c>
      <c r="T13" s="7">
        <v>0</v>
      </c>
      <c r="U13" s="7">
        <v>2478353404.7800002</v>
      </c>
      <c r="V13" s="7">
        <v>78583152.219999999</v>
      </c>
      <c r="W13" s="7">
        <v>2478353404.7800002</v>
      </c>
      <c r="X13" s="7">
        <v>2100406045.24</v>
      </c>
      <c r="Y13" s="7">
        <v>2100406045.24</v>
      </c>
      <c r="Z13" s="7">
        <v>2100406045.24</v>
      </c>
    </row>
    <row r="14" spans="1:26" ht="22.5" x14ac:dyDescent="0.25">
      <c r="A14" s="4" t="s">
        <v>32</v>
      </c>
      <c r="B14" s="5" t="s">
        <v>33</v>
      </c>
      <c r="C14" s="6" t="s">
        <v>61</v>
      </c>
      <c r="D14" s="4" t="s">
        <v>35</v>
      </c>
      <c r="E14" s="4" t="s">
        <v>57</v>
      </c>
      <c r="F14" s="4" t="s">
        <v>52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39</v>
      </c>
      <c r="N14" s="4" t="s">
        <v>63</v>
      </c>
      <c r="O14" s="5" t="s">
        <v>64</v>
      </c>
      <c r="P14" s="7">
        <v>0</v>
      </c>
      <c r="Q14" s="7">
        <v>4776945</v>
      </c>
      <c r="R14" s="7">
        <v>0</v>
      </c>
      <c r="S14" s="7">
        <v>4776945</v>
      </c>
      <c r="T14" s="7">
        <v>0</v>
      </c>
      <c r="U14" s="7">
        <v>4776945</v>
      </c>
      <c r="V14" s="7">
        <v>0</v>
      </c>
      <c r="W14" s="7">
        <v>4776945</v>
      </c>
      <c r="X14" s="7">
        <v>4776945</v>
      </c>
      <c r="Y14" s="7">
        <v>4776945</v>
      </c>
      <c r="Z14" s="7">
        <v>4776945</v>
      </c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30131244</v>
      </c>
      <c r="Q15" s="7">
        <v>0</v>
      </c>
      <c r="R15" s="7">
        <v>0</v>
      </c>
      <c r="S15" s="7">
        <v>30131244</v>
      </c>
      <c r="T15" s="7">
        <v>0</v>
      </c>
      <c r="U15" s="7">
        <v>30131244</v>
      </c>
      <c r="V15" s="7">
        <v>0</v>
      </c>
      <c r="W15" s="7">
        <v>30131244</v>
      </c>
      <c r="X15" s="7">
        <v>30131244</v>
      </c>
      <c r="Y15" s="7">
        <v>30131244</v>
      </c>
      <c r="Z15" s="7">
        <v>30131244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194594400</v>
      </c>
      <c r="Q16" s="7">
        <v>9459901</v>
      </c>
      <c r="R16" s="7">
        <v>0</v>
      </c>
      <c r="S16" s="7">
        <v>204054301</v>
      </c>
      <c r="T16" s="7">
        <v>0</v>
      </c>
      <c r="U16" s="7">
        <v>204054301</v>
      </c>
      <c r="V16" s="7">
        <v>0</v>
      </c>
      <c r="W16" s="7">
        <v>204054301</v>
      </c>
      <c r="X16" s="7">
        <v>204054301</v>
      </c>
      <c r="Y16" s="7">
        <v>204054301</v>
      </c>
      <c r="Z16" s="7">
        <v>204054301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371730902</v>
      </c>
      <c r="Q17" s="7">
        <v>0</v>
      </c>
      <c r="R17" s="7">
        <v>206794295</v>
      </c>
      <c r="S17" s="7">
        <v>164936607</v>
      </c>
      <c r="T17" s="7">
        <v>0</v>
      </c>
      <c r="U17" s="7">
        <v>160936607</v>
      </c>
      <c r="V17" s="7">
        <v>4000000</v>
      </c>
      <c r="W17" s="7">
        <v>160936607</v>
      </c>
      <c r="X17" s="7">
        <v>160936607</v>
      </c>
      <c r="Y17" s="7">
        <v>160936607</v>
      </c>
      <c r="Z17" s="7">
        <v>160936607</v>
      </c>
    </row>
    <row r="18" spans="1:26" ht="33.75" x14ac:dyDescent="0.25">
      <c r="A18" s="4" t="s">
        <v>32</v>
      </c>
      <c r="B18" s="5" t="s">
        <v>33</v>
      </c>
      <c r="C18" s="6" t="s">
        <v>383</v>
      </c>
      <c r="D18" s="4" t="s">
        <v>71</v>
      </c>
      <c r="E18" s="4" t="s">
        <v>384</v>
      </c>
      <c r="F18" s="4" t="s">
        <v>73</v>
      </c>
      <c r="G18" s="4" t="s">
        <v>36</v>
      </c>
      <c r="H18" s="4"/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377</v>
      </c>
      <c r="P18" s="7">
        <v>2000000000</v>
      </c>
      <c r="Q18" s="7">
        <v>0</v>
      </c>
      <c r="R18" s="7">
        <v>23000000</v>
      </c>
      <c r="S18" s="7">
        <v>1977000000</v>
      </c>
      <c r="T18" s="7">
        <v>0</v>
      </c>
      <c r="U18" s="7">
        <v>1969571000</v>
      </c>
      <c r="V18" s="7">
        <v>7429000</v>
      </c>
      <c r="W18" s="7">
        <v>1969571000</v>
      </c>
      <c r="X18" s="7">
        <v>577180250</v>
      </c>
      <c r="Y18" s="7">
        <v>577180250</v>
      </c>
      <c r="Z18" s="7">
        <v>577180250</v>
      </c>
    </row>
    <row r="19" spans="1:26" ht="33.75" x14ac:dyDescent="0.25">
      <c r="A19" s="4" t="s">
        <v>32</v>
      </c>
      <c r="B19" s="5" t="s">
        <v>33</v>
      </c>
      <c r="C19" s="6" t="s">
        <v>383</v>
      </c>
      <c r="D19" s="4" t="s">
        <v>71</v>
      </c>
      <c r="E19" s="4" t="s">
        <v>384</v>
      </c>
      <c r="F19" s="4" t="s">
        <v>73</v>
      </c>
      <c r="G19" s="4" t="s">
        <v>36</v>
      </c>
      <c r="H19" s="4"/>
      <c r="I19" s="4"/>
      <c r="J19" s="4"/>
      <c r="K19" s="4"/>
      <c r="L19" s="4" t="s">
        <v>38</v>
      </c>
      <c r="M19" s="4" t="s">
        <v>106</v>
      </c>
      <c r="N19" s="4" t="s">
        <v>40</v>
      </c>
      <c r="O19" s="5" t="s">
        <v>377</v>
      </c>
      <c r="P19" s="7">
        <v>500000000</v>
      </c>
      <c r="Q19" s="7">
        <v>0</v>
      </c>
      <c r="R19" s="7">
        <v>0</v>
      </c>
      <c r="S19" s="7">
        <v>500000000</v>
      </c>
      <c r="T19" s="7">
        <v>0</v>
      </c>
      <c r="U19" s="7">
        <v>479600000</v>
      </c>
      <c r="V19" s="7">
        <v>20400000</v>
      </c>
      <c r="W19" s="7">
        <v>479600000</v>
      </c>
      <c r="X19" s="7">
        <v>479600000</v>
      </c>
      <c r="Y19" s="7">
        <v>479600000</v>
      </c>
      <c r="Z19" s="7">
        <v>479600000</v>
      </c>
    </row>
    <row r="20" spans="1:26" ht="56.25" x14ac:dyDescent="0.25">
      <c r="A20" s="4" t="s">
        <v>32</v>
      </c>
      <c r="B20" s="5" t="s">
        <v>33</v>
      </c>
      <c r="C20" s="6" t="s">
        <v>385</v>
      </c>
      <c r="D20" s="4" t="s">
        <v>71</v>
      </c>
      <c r="E20" s="4" t="s">
        <v>386</v>
      </c>
      <c r="F20" s="4" t="s">
        <v>73</v>
      </c>
      <c r="G20" s="4" t="s">
        <v>36</v>
      </c>
      <c r="H20" s="4"/>
      <c r="I20" s="4"/>
      <c r="J20" s="4"/>
      <c r="K20" s="4"/>
      <c r="L20" s="4" t="s">
        <v>38</v>
      </c>
      <c r="M20" s="4" t="s">
        <v>39</v>
      </c>
      <c r="N20" s="4" t="s">
        <v>40</v>
      </c>
      <c r="O20" s="5" t="s">
        <v>77</v>
      </c>
      <c r="P20" s="7">
        <v>3497281509</v>
      </c>
      <c r="Q20" s="7">
        <v>0</v>
      </c>
      <c r="R20" s="7">
        <v>0</v>
      </c>
      <c r="S20" s="7">
        <v>3497281509</v>
      </c>
      <c r="T20" s="7">
        <v>0</v>
      </c>
      <c r="U20" s="7">
        <v>3294812660</v>
      </c>
      <c r="V20" s="7">
        <v>202468849</v>
      </c>
      <c r="W20" s="7">
        <v>3294812660</v>
      </c>
      <c r="X20" s="7">
        <v>3099385102</v>
      </c>
      <c r="Y20" s="7">
        <v>3025174727</v>
      </c>
      <c r="Z20" s="7">
        <v>3025174727</v>
      </c>
    </row>
    <row r="21" spans="1:26" ht="56.25" x14ac:dyDescent="0.25">
      <c r="A21" s="4" t="s">
        <v>32</v>
      </c>
      <c r="B21" s="5" t="s">
        <v>33</v>
      </c>
      <c r="C21" s="6" t="s">
        <v>385</v>
      </c>
      <c r="D21" s="4" t="s">
        <v>71</v>
      </c>
      <c r="E21" s="4" t="s">
        <v>386</v>
      </c>
      <c r="F21" s="4" t="s">
        <v>73</v>
      </c>
      <c r="G21" s="4" t="s">
        <v>36</v>
      </c>
      <c r="H21" s="4"/>
      <c r="I21" s="4"/>
      <c r="J21" s="4"/>
      <c r="K21" s="4"/>
      <c r="L21" s="4" t="s">
        <v>38</v>
      </c>
      <c r="M21" s="4" t="s">
        <v>62</v>
      </c>
      <c r="N21" s="4" t="s">
        <v>63</v>
      </c>
      <c r="O21" s="5" t="s">
        <v>77</v>
      </c>
      <c r="P21" s="7">
        <v>0</v>
      </c>
      <c r="Q21" s="7">
        <v>5015140505</v>
      </c>
      <c r="R21" s="7">
        <v>593000000</v>
      </c>
      <c r="S21" s="7">
        <v>4422140505</v>
      </c>
      <c r="T21" s="7">
        <v>0</v>
      </c>
      <c r="U21" s="7">
        <v>4406784733</v>
      </c>
      <c r="V21" s="7">
        <v>15355772</v>
      </c>
      <c r="W21" s="7">
        <v>4406784733</v>
      </c>
      <c r="X21" s="7">
        <v>4402784733</v>
      </c>
      <c r="Y21" s="7">
        <v>4348839091</v>
      </c>
      <c r="Z21" s="7">
        <v>4348839091</v>
      </c>
    </row>
    <row r="22" spans="1:26" ht="56.25" x14ac:dyDescent="0.25">
      <c r="A22" s="4" t="s">
        <v>32</v>
      </c>
      <c r="B22" s="5" t="s">
        <v>33</v>
      </c>
      <c r="C22" s="6" t="s">
        <v>385</v>
      </c>
      <c r="D22" s="4" t="s">
        <v>71</v>
      </c>
      <c r="E22" s="4" t="s">
        <v>386</v>
      </c>
      <c r="F22" s="4" t="s">
        <v>73</v>
      </c>
      <c r="G22" s="4" t="s">
        <v>36</v>
      </c>
      <c r="H22" s="4"/>
      <c r="I22" s="4"/>
      <c r="J22" s="4"/>
      <c r="K22" s="4"/>
      <c r="L22" s="4" t="s">
        <v>38</v>
      </c>
      <c r="M22" s="4" t="s">
        <v>106</v>
      </c>
      <c r="N22" s="4" t="s">
        <v>40</v>
      </c>
      <c r="O22" s="5" t="s">
        <v>77</v>
      </c>
      <c r="P22" s="7">
        <v>1202718491</v>
      </c>
      <c r="Q22" s="7">
        <v>0</v>
      </c>
      <c r="R22" s="7">
        <v>0</v>
      </c>
      <c r="S22" s="7">
        <v>1202718491</v>
      </c>
      <c r="T22" s="7">
        <v>0</v>
      </c>
      <c r="U22" s="7">
        <v>1171591805.26</v>
      </c>
      <c r="V22" s="7">
        <v>31126685.739999998</v>
      </c>
      <c r="W22" s="7">
        <v>1171591805.26</v>
      </c>
      <c r="X22" s="7">
        <v>1119434436.26</v>
      </c>
      <c r="Y22" s="7">
        <v>1119434436.26</v>
      </c>
      <c r="Z22" s="7">
        <v>1119434436.26</v>
      </c>
    </row>
    <row r="23" spans="1:26" ht="45" x14ac:dyDescent="0.25">
      <c r="A23" s="4" t="s">
        <v>32</v>
      </c>
      <c r="B23" s="5" t="s">
        <v>33</v>
      </c>
      <c r="C23" s="6" t="s">
        <v>387</v>
      </c>
      <c r="D23" s="4" t="s">
        <v>71</v>
      </c>
      <c r="E23" s="4" t="s">
        <v>386</v>
      </c>
      <c r="F23" s="4" t="s">
        <v>73</v>
      </c>
      <c r="G23" s="4" t="s">
        <v>52</v>
      </c>
      <c r="H23" s="4"/>
      <c r="I23" s="4"/>
      <c r="J23" s="4"/>
      <c r="K23" s="4"/>
      <c r="L23" s="4" t="s">
        <v>38</v>
      </c>
      <c r="M23" s="4" t="s">
        <v>39</v>
      </c>
      <c r="N23" s="4" t="s">
        <v>40</v>
      </c>
      <c r="O23" s="5" t="s">
        <v>380</v>
      </c>
      <c r="P23" s="7">
        <v>653464481</v>
      </c>
      <c r="Q23" s="7">
        <v>0</v>
      </c>
      <c r="R23" s="7">
        <v>0</v>
      </c>
      <c r="S23" s="7">
        <v>653464481</v>
      </c>
      <c r="T23" s="7">
        <v>0</v>
      </c>
      <c r="U23" s="7">
        <v>649730314</v>
      </c>
      <c r="V23" s="7">
        <v>3734167</v>
      </c>
      <c r="W23" s="7">
        <v>649730314</v>
      </c>
      <c r="X23" s="7">
        <v>571525797</v>
      </c>
      <c r="Y23" s="7">
        <v>571525797</v>
      </c>
      <c r="Z23" s="7">
        <v>571525797</v>
      </c>
    </row>
    <row r="24" spans="1:26" ht="45" x14ac:dyDescent="0.25">
      <c r="A24" s="4" t="s">
        <v>32</v>
      </c>
      <c r="B24" s="5" t="s">
        <v>33</v>
      </c>
      <c r="C24" s="6" t="s">
        <v>387</v>
      </c>
      <c r="D24" s="4" t="s">
        <v>71</v>
      </c>
      <c r="E24" s="4" t="s">
        <v>386</v>
      </c>
      <c r="F24" s="4" t="s">
        <v>73</v>
      </c>
      <c r="G24" s="4" t="s">
        <v>52</v>
      </c>
      <c r="H24" s="4"/>
      <c r="I24" s="4"/>
      <c r="J24" s="4"/>
      <c r="K24" s="4"/>
      <c r="L24" s="4" t="s">
        <v>38</v>
      </c>
      <c r="M24" s="4" t="s">
        <v>62</v>
      </c>
      <c r="N24" s="4" t="s">
        <v>63</v>
      </c>
      <c r="O24" s="5" t="s">
        <v>380</v>
      </c>
      <c r="P24" s="7">
        <v>0</v>
      </c>
      <c r="Q24" s="7">
        <v>3984859495</v>
      </c>
      <c r="R24" s="7">
        <v>197000000</v>
      </c>
      <c r="S24" s="7">
        <v>3787859495</v>
      </c>
      <c r="T24" s="7">
        <v>0</v>
      </c>
      <c r="U24" s="7">
        <v>3660254680.5500002</v>
      </c>
      <c r="V24" s="7">
        <v>127604814.45</v>
      </c>
      <c r="W24" s="7">
        <v>3660254680.5500002</v>
      </c>
      <c r="X24" s="7">
        <v>3555957398.5500002</v>
      </c>
      <c r="Y24" s="7">
        <v>3441857723.5500002</v>
      </c>
      <c r="Z24" s="7">
        <v>3441857723.5500002</v>
      </c>
    </row>
    <row r="25" spans="1:26" ht="33.75" x14ac:dyDescent="0.25">
      <c r="A25" s="4" t="s">
        <v>32</v>
      </c>
      <c r="B25" s="5" t="s">
        <v>33</v>
      </c>
      <c r="C25" s="6" t="s">
        <v>388</v>
      </c>
      <c r="D25" s="4" t="s">
        <v>71</v>
      </c>
      <c r="E25" s="4" t="s">
        <v>389</v>
      </c>
      <c r="F25" s="4" t="s">
        <v>73</v>
      </c>
      <c r="G25" s="4" t="s">
        <v>36</v>
      </c>
      <c r="H25" s="4"/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378</v>
      </c>
      <c r="P25" s="7">
        <v>470097000</v>
      </c>
      <c r="Q25" s="7">
        <v>0</v>
      </c>
      <c r="R25" s="7">
        <v>0</v>
      </c>
      <c r="S25" s="7">
        <v>470097000</v>
      </c>
      <c r="T25" s="7">
        <v>0</v>
      </c>
      <c r="U25" s="7">
        <v>470070856</v>
      </c>
      <c r="V25" s="7">
        <v>26144</v>
      </c>
      <c r="W25" s="7">
        <v>470070856</v>
      </c>
      <c r="X25" s="7">
        <v>470070856</v>
      </c>
      <c r="Y25" s="7">
        <v>470070856</v>
      </c>
      <c r="Z25" s="7">
        <v>470070856</v>
      </c>
    </row>
    <row r="26" spans="1:26" ht="45" x14ac:dyDescent="0.25">
      <c r="A26" s="4" t="s">
        <v>32</v>
      </c>
      <c r="B26" s="5" t="s">
        <v>33</v>
      </c>
      <c r="C26" s="6" t="s">
        <v>390</v>
      </c>
      <c r="D26" s="4" t="s">
        <v>71</v>
      </c>
      <c r="E26" s="4" t="s">
        <v>389</v>
      </c>
      <c r="F26" s="4" t="s">
        <v>73</v>
      </c>
      <c r="G26" s="4" t="s">
        <v>52</v>
      </c>
      <c r="H26" s="4"/>
      <c r="I26" s="4"/>
      <c r="J26" s="4"/>
      <c r="K26" s="4"/>
      <c r="L26" s="4" t="s">
        <v>38</v>
      </c>
      <c r="M26" s="4" t="s">
        <v>39</v>
      </c>
      <c r="N26" s="4" t="s">
        <v>40</v>
      </c>
      <c r="O26" s="5" t="s">
        <v>83</v>
      </c>
      <c r="P26" s="7">
        <v>2500000000</v>
      </c>
      <c r="Q26" s="7">
        <v>396893642</v>
      </c>
      <c r="R26" s="7">
        <v>0</v>
      </c>
      <c r="S26" s="7">
        <v>2896893642</v>
      </c>
      <c r="T26" s="7">
        <v>0</v>
      </c>
      <c r="U26" s="7">
        <v>2730932390.5</v>
      </c>
      <c r="V26" s="7">
        <v>165961251.5</v>
      </c>
      <c r="W26" s="7">
        <v>2730932390.5</v>
      </c>
      <c r="X26" s="7">
        <v>2392836346.5</v>
      </c>
      <c r="Y26" s="7">
        <v>2358899356.5</v>
      </c>
      <c r="Z26" s="7">
        <v>2358899356.5</v>
      </c>
    </row>
    <row r="27" spans="1:26" ht="13.5" customHeight="1" x14ac:dyDescent="0.25">
      <c r="A27" s="4" t="s">
        <v>32</v>
      </c>
      <c r="B27" s="5" t="s">
        <v>33</v>
      </c>
      <c r="C27" s="6" t="s">
        <v>390</v>
      </c>
      <c r="D27" s="4" t="s">
        <v>71</v>
      </c>
      <c r="E27" s="4" t="s">
        <v>389</v>
      </c>
      <c r="F27" s="4" t="s">
        <v>73</v>
      </c>
      <c r="G27" s="4" t="s">
        <v>52</v>
      </c>
      <c r="H27" s="4"/>
      <c r="I27" s="4"/>
      <c r="J27" s="4"/>
      <c r="K27" s="4"/>
      <c r="L27" s="4" t="s">
        <v>38</v>
      </c>
      <c r="M27" s="4" t="s">
        <v>106</v>
      </c>
      <c r="N27" s="4" t="s">
        <v>40</v>
      </c>
      <c r="O27" s="5" t="s">
        <v>83</v>
      </c>
      <c r="P27" s="7">
        <v>1000000000</v>
      </c>
      <c r="Q27" s="7">
        <v>0</v>
      </c>
      <c r="R27" s="7">
        <v>10000000</v>
      </c>
      <c r="S27" s="7">
        <v>990000000</v>
      </c>
      <c r="T27" s="7">
        <v>0</v>
      </c>
      <c r="U27" s="7">
        <v>977893675.27999997</v>
      </c>
      <c r="V27" s="7">
        <v>12106324.720000001</v>
      </c>
      <c r="W27" s="7">
        <v>977893675.27999997</v>
      </c>
      <c r="X27" s="7">
        <v>794553974.77999997</v>
      </c>
      <c r="Y27" s="7">
        <v>794553974.77999997</v>
      </c>
      <c r="Z27" s="7">
        <v>794553974.77999997</v>
      </c>
    </row>
    <row r="28" spans="1:26" ht="67.5" x14ac:dyDescent="0.25">
      <c r="A28" s="4" t="s">
        <v>32</v>
      </c>
      <c r="B28" s="5" t="s">
        <v>33</v>
      </c>
      <c r="C28" s="6" t="s">
        <v>391</v>
      </c>
      <c r="D28" s="4" t="s">
        <v>71</v>
      </c>
      <c r="E28" s="4" t="s">
        <v>389</v>
      </c>
      <c r="F28" s="4" t="s">
        <v>73</v>
      </c>
      <c r="G28" s="4" t="s">
        <v>57</v>
      </c>
      <c r="H28" s="4"/>
      <c r="I28" s="4"/>
      <c r="J28" s="4"/>
      <c r="K28" s="4"/>
      <c r="L28" s="4" t="s">
        <v>38</v>
      </c>
      <c r="M28" s="4" t="s">
        <v>39</v>
      </c>
      <c r="N28" s="4" t="s">
        <v>40</v>
      </c>
      <c r="O28" s="5" t="s">
        <v>379</v>
      </c>
      <c r="P28" s="7">
        <v>500000000</v>
      </c>
      <c r="Q28" s="7">
        <v>0</v>
      </c>
      <c r="R28" s="7">
        <v>396893642</v>
      </c>
      <c r="S28" s="7">
        <v>103106358</v>
      </c>
      <c r="T28" s="7">
        <v>0</v>
      </c>
      <c r="U28" s="7">
        <v>82127263</v>
      </c>
      <c r="V28" s="7">
        <v>20979095</v>
      </c>
      <c r="W28" s="7">
        <v>82127263</v>
      </c>
      <c r="X28" s="7">
        <v>64802683</v>
      </c>
      <c r="Y28" s="7">
        <v>64802683</v>
      </c>
      <c r="Z28" s="7">
        <v>64802683</v>
      </c>
    </row>
    <row r="29" spans="1:26" x14ac:dyDescent="0.25">
      <c r="A29" s="212" t="s">
        <v>1</v>
      </c>
      <c r="B29" s="213" t="s">
        <v>1</v>
      </c>
      <c r="C29" s="214" t="s">
        <v>1</v>
      </c>
      <c r="D29" s="212" t="s">
        <v>1</v>
      </c>
      <c r="E29" s="212" t="s">
        <v>1</v>
      </c>
      <c r="F29" s="212" t="s">
        <v>1</v>
      </c>
      <c r="G29" s="212" t="s">
        <v>1</v>
      </c>
      <c r="H29" s="212" t="s">
        <v>1</v>
      </c>
      <c r="I29" s="212" t="s">
        <v>1</v>
      </c>
      <c r="J29" s="212" t="s">
        <v>1</v>
      </c>
      <c r="K29" s="212" t="s">
        <v>1</v>
      </c>
      <c r="L29" s="212" t="s">
        <v>1</v>
      </c>
      <c r="M29" s="212" t="s">
        <v>1</v>
      </c>
      <c r="N29" s="212" t="s">
        <v>1</v>
      </c>
      <c r="O29" s="213" t="s">
        <v>1</v>
      </c>
      <c r="P29" s="215">
        <v>29504037377</v>
      </c>
      <c r="Q29" s="215">
        <v>13331408433</v>
      </c>
      <c r="R29" s="215">
        <v>3543202728</v>
      </c>
      <c r="S29" s="215">
        <v>39292243082</v>
      </c>
      <c r="T29" s="215">
        <v>0</v>
      </c>
      <c r="U29" s="215">
        <v>38576853766.370003</v>
      </c>
      <c r="V29" s="215">
        <v>715389315.63</v>
      </c>
      <c r="W29" s="215">
        <v>38576853766.370003</v>
      </c>
      <c r="X29" s="215">
        <v>35823459880.330002</v>
      </c>
      <c r="Y29" s="215">
        <v>35241491117.080002</v>
      </c>
      <c r="Z29" s="215">
        <v>35241491117.080002</v>
      </c>
    </row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DICIEMBRE 2017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Orlando Mateus Lopez</cp:lastModifiedBy>
  <cp:lastPrinted>2018-01-30T15:22:05Z</cp:lastPrinted>
  <dcterms:created xsi:type="dcterms:W3CDTF">2015-08-03T13:34:35Z</dcterms:created>
  <dcterms:modified xsi:type="dcterms:W3CDTF">2018-01-30T15:22:32Z</dcterms:modified>
</cp:coreProperties>
</file>